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965" windowWidth="12120" windowHeight="4575" tabRatio="743" activeTab="0"/>
  </bookViews>
  <sheets>
    <sheet name="Sheet1" sheetId="1" r:id="rId1"/>
  </sheets>
  <definedNames>
    <definedName name="_xlnm.Print_Titles" localSheetId="0">'Sheet1'!$A:$A,'Sheet1'!$4:$14</definedName>
  </definedNames>
  <calcPr fullCalcOnLoad="1"/>
</workbook>
</file>

<file path=xl/sharedStrings.xml><?xml version="1.0" encoding="utf-8"?>
<sst xmlns="http://schemas.openxmlformats.org/spreadsheetml/2006/main" count="193" uniqueCount="55">
  <si>
    <t>ton/yr</t>
  </si>
  <si>
    <t>Cyan Ink</t>
  </si>
  <si>
    <t>Yellow Ink</t>
  </si>
  <si>
    <t>Raw Material</t>
  </si>
  <si>
    <t>Magenta Ink</t>
  </si>
  <si>
    <t>Black Ink</t>
  </si>
  <si>
    <t>U.S Ink U/Soy Adlitho 71 Process</t>
  </si>
  <si>
    <t>U.S Ink U/Soy Adlitho 23 Process</t>
  </si>
  <si>
    <t xml:space="preserve">U.S Ink Low Rub Web Offset </t>
  </si>
  <si>
    <t>C&amp;W Bio 4000 Blanket Wash</t>
  </si>
  <si>
    <t>C&amp;W Pacesetter 992</t>
  </si>
  <si>
    <t>C&amp;W Bio Dynamic Roller and Blanket</t>
  </si>
  <si>
    <t>107-21-1</t>
  </si>
  <si>
    <t>Xylene</t>
  </si>
  <si>
    <t>1330-20-7</t>
  </si>
  <si>
    <t>Cumene</t>
  </si>
  <si>
    <t>98-82-8</t>
  </si>
  <si>
    <t>Ethylene Glycol</t>
  </si>
  <si>
    <t>Gannett Company, Inc.; The News-Press; Ft. Myers</t>
  </si>
  <si>
    <t>Inkjet Ink</t>
  </si>
  <si>
    <t>Domino BK2501 Printing Ink</t>
  </si>
  <si>
    <t>Inkjet Make-Up</t>
  </si>
  <si>
    <t>Domino 2521 Make-Up</t>
  </si>
  <si>
    <t>Inkjet Wash</t>
  </si>
  <si>
    <t>Domino 2500 Wash</t>
  </si>
  <si>
    <t>Methanol</t>
  </si>
  <si>
    <t>67-56-1</t>
  </si>
  <si>
    <t>lb/mo</t>
  </si>
  <si>
    <t>gal/mo</t>
  </si>
  <si>
    <t>VOC Weight %</t>
  </si>
  <si>
    <t>Density lb/gal</t>
  </si>
  <si>
    <t>Monthly</t>
  </si>
  <si>
    <t>Usage</t>
  </si>
  <si>
    <t xml:space="preserve">HAP </t>
  </si>
  <si>
    <t>CAS #</t>
  </si>
  <si>
    <t>HAP Weight %</t>
  </si>
  <si>
    <t>Fountain Sol.</t>
  </si>
  <si>
    <t>Rolling 12-Mo.</t>
  </si>
  <si>
    <r>
      <t>VOC Emissions</t>
    </r>
    <r>
      <rPr>
        <b/>
        <vertAlign val="superscript"/>
        <sz val="12"/>
        <rFont val="Arial"/>
        <family val="2"/>
      </rPr>
      <t xml:space="preserve"> 1</t>
    </r>
  </si>
  <si>
    <r>
      <t>Total HAP Emissions</t>
    </r>
    <r>
      <rPr>
        <b/>
        <vertAlign val="superscript"/>
        <sz val="12"/>
        <rFont val="Arial"/>
        <family val="2"/>
      </rPr>
      <t xml:space="preserve"> 1</t>
    </r>
  </si>
  <si>
    <t>1.  Emissions calculations usage no retention or control emission factors.</t>
  </si>
  <si>
    <t>2.  If VOC or HAP emissions are approaching the limits listed to the right, and non-registration air permit application should be submitted.</t>
  </si>
  <si>
    <r>
      <t>Max. Single HAP Emissions</t>
    </r>
    <r>
      <rPr>
        <b/>
        <vertAlign val="superscript"/>
        <sz val="12"/>
        <rFont val="Arial"/>
        <family val="2"/>
      </rPr>
      <t xml:space="preserve"> 1</t>
    </r>
  </si>
  <si>
    <t>TABLE 1. Air General/Registration Permit Tracking</t>
  </si>
  <si>
    <t>Rycoline Advance Edition 30B</t>
  </si>
  <si>
    <t>Rycoline 485S</t>
  </si>
  <si>
    <t>Bl. Wash 2</t>
  </si>
  <si>
    <t>Bl. Wash 3</t>
  </si>
  <si>
    <t>Rycoline Y-120 WM</t>
  </si>
  <si>
    <t>Rycoline Y-921 Automatic</t>
  </si>
  <si>
    <t>3.  If new raw materials are used, please contact Amy Litscher of Saga Environmental and Engineering, Inc. (920) 674-3411 or update the spreadsheet as necessary.</t>
  </si>
  <si>
    <t>Bl. Wash 1A</t>
  </si>
  <si>
    <t>Bl. Wash 1B</t>
  </si>
  <si>
    <t>Compound</t>
  </si>
  <si>
    <t>:Limit not to exceed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</si>
</sst>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#,##0.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_(* #,##0.0_);_(* \(#,##0.0\);_(* &quot;-&quot;?_);_(@_)"/>
    <numFmt numFmtId="172" formatCode="0.000"/>
    <numFmt numFmtId="173" formatCode="#,##0.000"/>
    <numFmt numFmtId="174" formatCode="#,##0.0000"/>
    <numFmt numFmtId="175" formatCode="0.00000000"/>
    <numFmt numFmtId="176" formatCode="0.000%"/>
    <numFmt numFmtId="177" formatCode="0.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mmmm\-yy;@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0" fontId="13" fillId="0" borderId="1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166" fontId="10" fillId="33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57" applyFont="1" applyFill="1" applyBorder="1" applyAlignment="1">
      <alignment horizontal="center"/>
      <protection/>
    </xf>
    <xf numFmtId="0" fontId="2" fillId="33" borderId="13" xfId="0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66" fontId="4" fillId="34" borderId="0" xfId="0" applyNumberFormat="1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/>
    </xf>
    <xf numFmtId="167" fontId="12" fillId="34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TUAL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zoomScale="70" zoomScaleNormal="70" zoomScalePageLayoutView="0" workbookViewId="0" topLeftCell="T1">
      <pane ySplit="14" topLeftCell="A115" activePane="bottomLeft" state="frozen"/>
      <selection pane="topLeft" activeCell="A1" sqref="A1"/>
      <selection pane="bottomLeft" activeCell="Z118" sqref="Z118"/>
    </sheetView>
  </sheetViews>
  <sheetFormatPr defaultColWidth="9.140625" defaultRowHeight="18" customHeight="1"/>
  <cols>
    <col min="1" max="1" width="16.421875" style="25" customWidth="1"/>
    <col min="2" max="9" width="17.8515625" style="17" customWidth="1"/>
    <col min="10" max="10" width="17.8515625" style="24" customWidth="1"/>
    <col min="11" max="11" width="17.8515625" style="58" customWidth="1"/>
    <col min="12" max="14" width="17.8515625" style="17" customWidth="1"/>
    <col min="15" max="15" width="17.8515625" style="24" customWidth="1"/>
    <col min="16" max="18" width="17.8515625" style="17" customWidth="1"/>
    <col min="19" max="19" width="18.28125" style="99" customWidth="1"/>
    <col min="20" max="20" width="17.8515625" style="17" customWidth="1"/>
    <col min="21" max="21" width="17.8515625" style="120" customWidth="1"/>
    <col min="22" max="22" width="17.8515625" style="17" customWidth="1"/>
    <col min="23" max="23" width="17.8515625" style="120" customWidth="1"/>
    <col min="24" max="25" width="17.8515625" style="17" customWidth="1"/>
    <col min="26" max="37" width="20.57421875" style="16" customWidth="1"/>
    <col min="38" max="16384" width="9.140625" style="16" customWidth="1"/>
  </cols>
  <sheetData>
    <row r="1" spans="1:25" s="25" customFormat="1" ht="18" customHeight="1">
      <c r="A1" s="8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84"/>
      <c r="L1" s="24"/>
      <c r="M1" s="24"/>
      <c r="N1" s="24"/>
      <c r="O1" s="24"/>
      <c r="P1" s="24"/>
      <c r="Q1" s="24"/>
      <c r="R1" s="24"/>
      <c r="T1" s="24"/>
      <c r="U1" s="120"/>
      <c r="V1" s="24"/>
      <c r="W1" s="120"/>
      <c r="X1" s="24"/>
      <c r="Y1" s="24"/>
    </row>
    <row r="2" spans="1:16" ht="18" customHeight="1">
      <c r="A2" s="83" t="s">
        <v>18</v>
      </c>
      <c r="E2"/>
      <c r="F2"/>
      <c r="G2"/>
      <c r="H2"/>
      <c r="I2"/>
      <c r="J2" s="99"/>
      <c r="K2"/>
      <c r="L2"/>
      <c r="M2"/>
      <c r="N2"/>
      <c r="O2" s="99"/>
      <c r="P2"/>
    </row>
    <row r="3" spans="1:11" ht="18" customHeight="1">
      <c r="A3" s="83"/>
      <c r="K3" s="50"/>
    </row>
    <row r="4" spans="1:26" ht="18" customHeight="1" thickBot="1">
      <c r="A4" s="85"/>
      <c r="B4" s="33"/>
      <c r="C4" s="33"/>
      <c r="D4" s="33"/>
      <c r="E4" s="33"/>
      <c r="F4" s="33"/>
      <c r="G4" s="33"/>
      <c r="H4" s="93"/>
      <c r="I4" s="93"/>
      <c r="J4" s="93"/>
      <c r="K4" s="51"/>
      <c r="L4" s="33"/>
      <c r="M4" s="93"/>
      <c r="N4" s="93"/>
      <c r="O4" s="93"/>
      <c r="P4" s="33"/>
      <c r="Q4" s="33"/>
      <c r="R4" s="33"/>
      <c r="S4" s="104"/>
      <c r="T4" s="33"/>
      <c r="U4" s="121"/>
      <c r="V4" s="33"/>
      <c r="W4" s="121"/>
      <c r="X4" s="33"/>
      <c r="Y4" s="33"/>
      <c r="Z4" s="33"/>
    </row>
    <row r="5" spans="1:25" s="31" customFormat="1" ht="18" customHeight="1" thickTop="1">
      <c r="A5" s="117" t="s">
        <v>3</v>
      </c>
      <c r="B5" s="35" t="s">
        <v>1</v>
      </c>
      <c r="C5" s="35" t="s">
        <v>4</v>
      </c>
      <c r="D5" s="35" t="s">
        <v>2</v>
      </c>
      <c r="E5" s="35" t="s">
        <v>5</v>
      </c>
      <c r="F5" s="35"/>
      <c r="G5" s="87" t="s">
        <v>36</v>
      </c>
      <c r="H5" s="87" t="s">
        <v>36</v>
      </c>
      <c r="I5" s="35" t="s">
        <v>36</v>
      </c>
      <c r="J5" s="35"/>
      <c r="K5" s="87" t="s">
        <v>51</v>
      </c>
      <c r="L5" s="87" t="s">
        <v>52</v>
      </c>
      <c r="M5" s="35" t="s">
        <v>46</v>
      </c>
      <c r="N5" s="35" t="s">
        <v>47</v>
      </c>
      <c r="O5" s="35"/>
      <c r="P5" s="87" t="s">
        <v>19</v>
      </c>
      <c r="Q5" s="87" t="s">
        <v>21</v>
      </c>
      <c r="R5" s="87" t="s">
        <v>23</v>
      </c>
      <c r="S5" s="108"/>
      <c r="T5" s="37"/>
      <c r="U5" s="122"/>
      <c r="V5" s="28"/>
      <c r="W5" s="135"/>
      <c r="X5" s="28"/>
      <c r="Y5" s="30"/>
    </row>
    <row r="6" spans="1:25" s="32" customFormat="1" ht="47.25" customHeight="1">
      <c r="A6" s="118"/>
      <c r="B6" s="36" t="s">
        <v>6</v>
      </c>
      <c r="C6" s="36" t="s">
        <v>6</v>
      </c>
      <c r="D6" s="36" t="s">
        <v>7</v>
      </c>
      <c r="E6" s="36" t="s">
        <v>8</v>
      </c>
      <c r="F6" s="36"/>
      <c r="G6" s="60" t="s">
        <v>10</v>
      </c>
      <c r="H6" s="60" t="s">
        <v>44</v>
      </c>
      <c r="I6" s="36" t="s">
        <v>45</v>
      </c>
      <c r="J6" s="36"/>
      <c r="K6" s="60" t="s">
        <v>9</v>
      </c>
      <c r="L6" s="60" t="s">
        <v>11</v>
      </c>
      <c r="M6" s="36" t="s">
        <v>48</v>
      </c>
      <c r="N6" s="36" t="s">
        <v>49</v>
      </c>
      <c r="O6" s="36"/>
      <c r="P6" s="60" t="s">
        <v>20</v>
      </c>
      <c r="Q6" s="60" t="s">
        <v>22</v>
      </c>
      <c r="R6" s="60" t="s">
        <v>24</v>
      </c>
      <c r="S6" s="109"/>
      <c r="T6" s="38"/>
      <c r="U6" s="123"/>
      <c r="V6" s="29"/>
      <c r="W6" s="123"/>
      <c r="X6" s="29"/>
      <c r="Y6" s="29"/>
    </row>
    <row r="7" spans="1:24" ht="18" customHeight="1">
      <c r="A7" s="86" t="s">
        <v>29</v>
      </c>
      <c r="B7" s="13">
        <v>0.031</v>
      </c>
      <c r="C7" s="13">
        <v>0.025</v>
      </c>
      <c r="D7" s="13">
        <v>0.025</v>
      </c>
      <c r="E7" s="13">
        <v>0.076</v>
      </c>
      <c r="F7" s="13"/>
      <c r="G7" s="88">
        <f>0.826/G8</f>
        <v>0.09080864770972015</v>
      </c>
      <c r="H7" s="89">
        <v>0</v>
      </c>
      <c r="I7" s="9">
        <v>0.049</v>
      </c>
      <c r="J7" s="9"/>
      <c r="K7" s="88">
        <f>0.85/K8</f>
        <v>0.10372443955244735</v>
      </c>
      <c r="L7" s="92">
        <v>1</v>
      </c>
      <c r="M7" s="9">
        <v>0.995</v>
      </c>
      <c r="N7" s="14">
        <v>0.943</v>
      </c>
      <c r="O7" s="14"/>
      <c r="P7" s="92">
        <v>0.95</v>
      </c>
      <c r="Q7" s="92">
        <v>1</v>
      </c>
      <c r="R7" s="92">
        <v>1</v>
      </c>
      <c r="S7" s="110"/>
      <c r="T7" s="11"/>
      <c r="U7" s="124"/>
      <c r="V7" s="1"/>
      <c r="W7" s="124"/>
      <c r="X7" s="1"/>
    </row>
    <row r="8" spans="1:24" ht="18" customHeight="1">
      <c r="A8" s="6" t="s">
        <v>30</v>
      </c>
      <c r="B8" s="34">
        <v>9.04</v>
      </c>
      <c r="C8" s="34">
        <v>9.14</v>
      </c>
      <c r="D8" s="34">
        <v>8.88</v>
      </c>
      <c r="E8" s="34">
        <v>8.75</v>
      </c>
      <c r="F8" s="34"/>
      <c r="G8" s="91">
        <v>9.09605</v>
      </c>
      <c r="H8" s="91">
        <v>9.386</v>
      </c>
      <c r="I8" s="34">
        <v>8.771</v>
      </c>
      <c r="J8" s="34"/>
      <c r="K8" s="91">
        <v>8.19479</v>
      </c>
      <c r="L8" s="91">
        <v>6.73</v>
      </c>
      <c r="M8" s="34">
        <v>6.685</v>
      </c>
      <c r="N8" s="34">
        <v>6.661</v>
      </c>
      <c r="O8" s="34"/>
      <c r="P8" s="91">
        <f>8.33*0.9</f>
        <v>7.497</v>
      </c>
      <c r="Q8" s="91">
        <f>8.33*0.8</f>
        <v>6.664000000000001</v>
      </c>
      <c r="R8" s="91">
        <f>8.33*0.8</f>
        <v>6.664000000000001</v>
      </c>
      <c r="S8" s="110"/>
      <c r="T8" s="11"/>
      <c r="U8" s="124"/>
      <c r="V8" s="1"/>
      <c r="W8" s="124"/>
      <c r="X8" s="1"/>
    </row>
    <row r="9" spans="1:25" s="98" customFormat="1" ht="18" customHeight="1">
      <c r="A9" s="94" t="s">
        <v>33</v>
      </c>
      <c r="B9" s="95"/>
      <c r="C9" s="95"/>
      <c r="D9" s="95"/>
      <c r="E9" s="95"/>
      <c r="F9" s="95"/>
      <c r="G9" s="94" t="s">
        <v>17</v>
      </c>
      <c r="H9" s="95"/>
      <c r="I9" s="94" t="s">
        <v>17</v>
      </c>
      <c r="J9" s="94"/>
      <c r="K9" s="94"/>
      <c r="L9" s="94" t="s">
        <v>13</v>
      </c>
      <c r="M9" s="94"/>
      <c r="N9" s="94" t="s">
        <v>13</v>
      </c>
      <c r="O9" s="94"/>
      <c r="P9" s="94" t="s">
        <v>25</v>
      </c>
      <c r="Q9" s="94" t="s">
        <v>25</v>
      </c>
      <c r="R9" s="94" t="s">
        <v>25</v>
      </c>
      <c r="S9" s="111"/>
      <c r="T9" s="96"/>
      <c r="U9" s="125"/>
      <c r="V9" s="94"/>
      <c r="W9" s="125"/>
      <c r="X9" s="94"/>
      <c r="Y9" s="97"/>
    </row>
    <row r="10" spans="1:25" s="98" customFormat="1" ht="18" customHeight="1">
      <c r="A10" s="94" t="s">
        <v>34</v>
      </c>
      <c r="B10" s="95"/>
      <c r="C10" s="95"/>
      <c r="D10" s="95"/>
      <c r="E10" s="95"/>
      <c r="F10" s="95"/>
      <c r="G10" s="94" t="s">
        <v>12</v>
      </c>
      <c r="H10" s="95"/>
      <c r="I10" s="94" t="s">
        <v>12</v>
      </c>
      <c r="J10" s="94"/>
      <c r="K10" s="94"/>
      <c r="L10" s="94" t="s">
        <v>14</v>
      </c>
      <c r="M10" s="94"/>
      <c r="N10" s="94" t="s">
        <v>14</v>
      </c>
      <c r="O10" s="94"/>
      <c r="P10" s="94" t="s">
        <v>26</v>
      </c>
      <c r="Q10" s="94" t="s">
        <v>26</v>
      </c>
      <c r="R10" s="94" t="s">
        <v>26</v>
      </c>
      <c r="S10" s="111"/>
      <c r="T10" s="96"/>
      <c r="U10" s="125"/>
      <c r="V10" s="94"/>
      <c r="W10" s="125"/>
      <c r="X10" s="94"/>
      <c r="Y10" s="97"/>
    </row>
    <row r="11" spans="1:25" s="98" customFormat="1" ht="18" customHeight="1">
      <c r="A11" s="94" t="s">
        <v>35</v>
      </c>
      <c r="B11" s="95"/>
      <c r="C11" s="95"/>
      <c r="D11" s="95"/>
      <c r="E11" s="95"/>
      <c r="F11" s="95"/>
      <c r="G11" s="90">
        <v>0.091</v>
      </c>
      <c r="H11" s="95"/>
      <c r="I11" s="90">
        <v>0.091</v>
      </c>
      <c r="J11" s="90"/>
      <c r="K11" s="94"/>
      <c r="L11" s="90">
        <f>0.35*0.07</f>
        <v>0.0245</v>
      </c>
      <c r="M11" s="94"/>
      <c r="N11" s="90">
        <f>0.35*0.07</f>
        <v>0.0245</v>
      </c>
      <c r="O11" s="90"/>
      <c r="P11" s="90">
        <v>0.6</v>
      </c>
      <c r="Q11" s="90">
        <v>0.9</v>
      </c>
      <c r="R11" s="90">
        <v>1</v>
      </c>
      <c r="S11" s="111"/>
      <c r="T11" s="96"/>
      <c r="U11" s="125"/>
      <c r="V11" s="94"/>
      <c r="W11" s="125"/>
      <c r="X11" s="94"/>
      <c r="Y11" s="97"/>
    </row>
    <row r="12" spans="1:25" s="98" customFormat="1" ht="18" customHeight="1">
      <c r="A12" s="94" t="s">
        <v>33</v>
      </c>
      <c r="B12" s="95"/>
      <c r="C12" s="95"/>
      <c r="D12" s="95"/>
      <c r="E12" s="95"/>
      <c r="F12" s="95"/>
      <c r="G12" s="94"/>
      <c r="H12" s="95"/>
      <c r="I12" s="94"/>
      <c r="J12" s="94"/>
      <c r="K12" s="94"/>
      <c r="L12" s="94" t="s">
        <v>15</v>
      </c>
      <c r="M12" s="94"/>
      <c r="N12" s="94" t="s">
        <v>15</v>
      </c>
      <c r="O12" s="94"/>
      <c r="P12" s="94"/>
      <c r="Q12" s="94"/>
      <c r="R12" s="94"/>
      <c r="S12" s="111"/>
      <c r="T12" s="96"/>
      <c r="U12" s="125"/>
      <c r="V12" s="94"/>
      <c r="W12" s="125"/>
      <c r="X12" s="94"/>
      <c r="Y12" s="97"/>
    </row>
    <row r="13" spans="1:25" s="98" customFormat="1" ht="18" customHeight="1">
      <c r="A13" s="94" t="s">
        <v>34</v>
      </c>
      <c r="B13" s="95"/>
      <c r="C13" s="95"/>
      <c r="D13" s="95"/>
      <c r="E13" s="95"/>
      <c r="F13" s="95"/>
      <c r="G13" s="94"/>
      <c r="H13" s="95"/>
      <c r="I13" s="94"/>
      <c r="J13" s="94"/>
      <c r="K13" s="94"/>
      <c r="L13" s="94" t="s">
        <v>16</v>
      </c>
      <c r="M13" s="94"/>
      <c r="N13" s="94" t="s">
        <v>16</v>
      </c>
      <c r="O13" s="94"/>
      <c r="P13" s="94"/>
      <c r="Q13" s="94"/>
      <c r="R13" s="94"/>
      <c r="S13" s="111"/>
      <c r="T13" s="96"/>
      <c r="U13" s="125"/>
      <c r="V13" s="94"/>
      <c r="W13" s="125"/>
      <c r="X13" s="94"/>
      <c r="Y13" s="97"/>
    </row>
    <row r="14" spans="1:25" s="98" customFormat="1" ht="18" customHeight="1">
      <c r="A14" s="94" t="s">
        <v>35</v>
      </c>
      <c r="B14" s="95"/>
      <c r="C14" s="95"/>
      <c r="D14" s="95"/>
      <c r="E14" s="95"/>
      <c r="F14" s="95"/>
      <c r="G14" s="94"/>
      <c r="H14" s="95"/>
      <c r="I14" s="94"/>
      <c r="J14" s="94"/>
      <c r="K14" s="94"/>
      <c r="L14" s="90">
        <f>0.35*0.03</f>
        <v>0.010499999999999999</v>
      </c>
      <c r="M14" s="94"/>
      <c r="N14" s="90">
        <f>0.35*0.03</f>
        <v>0.010499999999999999</v>
      </c>
      <c r="O14" s="90"/>
      <c r="P14" s="90"/>
      <c r="Q14" s="90"/>
      <c r="R14" s="90"/>
      <c r="S14" s="111"/>
      <c r="T14" s="96"/>
      <c r="U14" s="125"/>
      <c r="V14" s="94"/>
      <c r="W14" s="125"/>
      <c r="X14" s="94"/>
      <c r="Y14" s="97"/>
    </row>
    <row r="15" spans="1:25" s="25" customFormat="1" ht="18" customHeight="1" hidden="1">
      <c r="A15" s="1"/>
      <c r="B15" s="10"/>
      <c r="C15" s="10"/>
      <c r="D15" s="10"/>
      <c r="E15" s="10"/>
      <c r="F15" s="10"/>
      <c r="G15" s="1"/>
      <c r="H15" s="63"/>
      <c r="I15" s="64"/>
      <c r="J15" s="64"/>
      <c r="K15" s="52"/>
      <c r="L15" s="9"/>
      <c r="M15" s="64"/>
      <c r="N15" s="61"/>
      <c r="O15" s="61"/>
      <c r="P15" s="9"/>
      <c r="Q15" s="9"/>
      <c r="R15" s="9"/>
      <c r="S15" s="110"/>
      <c r="T15" s="11"/>
      <c r="U15" s="124"/>
      <c r="V15" s="1"/>
      <c r="W15" s="124"/>
      <c r="X15" s="1"/>
      <c r="Y15" s="24"/>
    </row>
    <row r="16" spans="1:25" s="25" customFormat="1" ht="18" customHeight="1" hidden="1">
      <c r="A16" s="1"/>
      <c r="B16" s="10"/>
      <c r="C16" s="10"/>
      <c r="D16" s="10"/>
      <c r="E16" s="10"/>
      <c r="F16" s="10"/>
      <c r="G16" s="1"/>
      <c r="H16" s="63"/>
      <c r="I16" s="64"/>
      <c r="J16" s="64"/>
      <c r="K16" s="52"/>
      <c r="L16" s="9"/>
      <c r="M16" s="64"/>
      <c r="N16" s="61"/>
      <c r="O16" s="61"/>
      <c r="P16" s="9"/>
      <c r="Q16" s="9"/>
      <c r="R16" s="9"/>
      <c r="S16" s="110"/>
      <c r="T16" s="11"/>
      <c r="U16" s="124"/>
      <c r="V16" s="1"/>
      <c r="W16" s="124"/>
      <c r="X16" s="1"/>
      <c r="Y16" s="24"/>
    </row>
    <row r="17" spans="1:25" s="25" customFormat="1" ht="18" customHeight="1" hidden="1">
      <c r="A17" s="6"/>
      <c r="B17" s="34"/>
      <c r="C17" s="34"/>
      <c r="D17" s="34"/>
      <c r="E17" s="34"/>
      <c r="F17" s="34"/>
      <c r="G17" s="6"/>
      <c r="H17" s="62"/>
      <c r="I17" s="65"/>
      <c r="J17" s="65"/>
      <c r="K17" s="53"/>
      <c r="L17" s="41"/>
      <c r="M17" s="65"/>
      <c r="N17" s="66"/>
      <c r="O17" s="66"/>
      <c r="P17" s="41"/>
      <c r="Q17" s="41"/>
      <c r="R17" s="9"/>
      <c r="S17" s="110"/>
      <c r="T17" s="39"/>
      <c r="U17" s="126"/>
      <c r="V17" s="6"/>
      <c r="W17" s="126"/>
      <c r="X17" s="6"/>
      <c r="Y17" s="82"/>
    </row>
    <row r="18" spans="1:26" ht="18" customHeight="1">
      <c r="A18" s="1"/>
      <c r="B18" s="115" t="s">
        <v>31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19" t="s">
        <v>38</v>
      </c>
      <c r="U18" s="114"/>
      <c r="V18" s="114" t="s">
        <v>39</v>
      </c>
      <c r="W18" s="114"/>
      <c r="X18" s="114" t="s">
        <v>42</v>
      </c>
      <c r="Y18" s="114"/>
      <c r="Z18" s="114"/>
    </row>
    <row r="19" spans="1:26" ht="18" customHeight="1">
      <c r="A19" s="1"/>
      <c r="B19" s="115" t="s">
        <v>32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" t="s">
        <v>31</v>
      </c>
      <c r="U19" s="127" t="s">
        <v>37</v>
      </c>
      <c r="V19" s="12" t="s">
        <v>31</v>
      </c>
      <c r="W19" s="127" t="s">
        <v>37</v>
      </c>
      <c r="X19" s="12" t="s">
        <v>31</v>
      </c>
      <c r="Y19" s="12" t="s">
        <v>37</v>
      </c>
      <c r="Z19" s="12" t="s">
        <v>53</v>
      </c>
    </row>
    <row r="20" spans="1:26" s="27" customFormat="1" ht="18" customHeight="1">
      <c r="A20" s="15"/>
      <c r="B20" s="40" t="s">
        <v>27</v>
      </c>
      <c r="C20" s="40" t="s">
        <v>27</v>
      </c>
      <c r="D20" s="40" t="s">
        <v>27</v>
      </c>
      <c r="E20" s="40" t="s">
        <v>27</v>
      </c>
      <c r="F20" s="40" t="s">
        <v>27</v>
      </c>
      <c r="G20" s="40" t="s">
        <v>28</v>
      </c>
      <c r="H20" s="40" t="s">
        <v>28</v>
      </c>
      <c r="I20" s="40" t="s">
        <v>28</v>
      </c>
      <c r="J20" s="40" t="s">
        <v>28</v>
      </c>
      <c r="K20" s="54" t="s">
        <v>28</v>
      </c>
      <c r="L20" s="40" t="s">
        <v>28</v>
      </c>
      <c r="M20" s="40" t="s">
        <v>28</v>
      </c>
      <c r="N20" s="40" t="s">
        <v>28</v>
      </c>
      <c r="O20" s="40" t="s">
        <v>28</v>
      </c>
      <c r="P20" s="40" t="s">
        <v>28</v>
      </c>
      <c r="Q20" s="40" t="s">
        <v>28</v>
      </c>
      <c r="R20" s="40" t="s">
        <v>28</v>
      </c>
      <c r="S20" s="112" t="s">
        <v>28</v>
      </c>
      <c r="T20" s="39" t="s">
        <v>27</v>
      </c>
      <c r="U20" s="128" t="s">
        <v>0</v>
      </c>
      <c r="V20" s="15" t="s">
        <v>27</v>
      </c>
      <c r="W20" s="128" t="s">
        <v>0</v>
      </c>
      <c r="X20" s="15" t="s">
        <v>27</v>
      </c>
      <c r="Y20" s="15" t="s">
        <v>0</v>
      </c>
      <c r="Z20" s="15"/>
    </row>
    <row r="21" spans="1:26" ht="18" customHeight="1" hidden="1">
      <c r="A21" s="67">
        <v>38353</v>
      </c>
      <c r="B21" s="21">
        <v>11787.291666666666</v>
      </c>
      <c r="C21" s="21">
        <v>14690.958333333334</v>
      </c>
      <c r="D21" s="21">
        <v>15886.791666666666</v>
      </c>
      <c r="E21" s="21">
        <v>34619.958333333336</v>
      </c>
      <c r="F21" s="21"/>
      <c r="G21" s="21">
        <v>416.25</v>
      </c>
      <c r="H21" s="69"/>
      <c r="I21" s="69"/>
      <c r="J21" s="100"/>
      <c r="K21" s="21">
        <v>36.666666666666664</v>
      </c>
      <c r="L21" s="21">
        <v>256.6666666666667</v>
      </c>
      <c r="M21" s="70"/>
      <c r="N21" s="70"/>
      <c r="O21" s="75"/>
      <c r="P21" s="23">
        <v>0.125</v>
      </c>
      <c r="Q21" s="23">
        <v>0.75</v>
      </c>
      <c r="R21" s="23">
        <v>0.625</v>
      </c>
      <c r="S21" s="110"/>
      <c r="T21" s="7">
        <f>(B21*$B$7)+(C21*$C$7)+(D21*$D$7)+(E21*$E$7)+(G21*$G$8*$G$7)+(H21*$H$8*$H$7)+(I21*$I$8*$I$7)+(K21*$K$8*$K$7)+(L21*$L$8*$L$7)+(M21*$M$8*$M$7)+(N21*$N$8*$N$7)+(P21*$P$8*$P$7)+(Q21*$Q$8*$Q$7)+(R21*$R$8*$R$7)+(F21*$F$7)+(J21*$J$8*$J$7)+(O21*$O$8*$O$7)+(S21*$S$8*$S$7)</f>
        <v>5873.375727083334</v>
      </c>
      <c r="U21" s="124"/>
      <c r="V21" s="26">
        <f>(G21*$G$8*$G$11)+(I21*$I$8*$I$11)+(L21*$L$8*$L$11)+(L21*$L$8*$L$14)+(N21*$N$8*$N$11)+(N21*$N$8*$N$14)+(P21*$P$8*$P$11)+(Q21*$Q$8*$Q$11)+(R21*$R$8*$R$11)+(F21*$F$11)+(F21*$F$14)+(J21*$J$8*$J$11)+(J21*$J$8*$J$14)+(O21*$O$8*$O$11)+(O21*$O$8*$O$14)+(S21*$S$8*$S$11)+(S21*$S$8*$S$14)</f>
        <v>414.2303122708334</v>
      </c>
      <c r="W21" s="124"/>
      <c r="X21" s="26">
        <f>(G21*$G$8*$G$11)+(I21*$I$8*$I$11)</f>
        <v>344.5470039375</v>
      </c>
      <c r="Z21" s="105" t="s">
        <v>17</v>
      </c>
    </row>
    <row r="22" spans="1:26" ht="18" customHeight="1" hidden="1">
      <c r="A22" s="67">
        <f>A21+31</f>
        <v>38384</v>
      </c>
      <c r="B22" s="21">
        <v>11787.291666666666</v>
      </c>
      <c r="C22" s="21">
        <v>14690.958333333334</v>
      </c>
      <c r="D22" s="21">
        <v>15886.791666666666</v>
      </c>
      <c r="E22" s="21">
        <v>34619.958333333336</v>
      </c>
      <c r="F22" s="21"/>
      <c r="G22" s="21">
        <v>416.25</v>
      </c>
      <c r="H22" s="69"/>
      <c r="I22" s="69"/>
      <c r="J22" s="100"/>
      <c r="K22" s="21">
        <v>36.666666666666664</v>
      </c>
      <c r="L22" s="21">
        <v>256.6666666666667</v>
      </c>
      <c r="M22" s="70"/>
      <c r="N22" s="70"/>
      <c r="O22" s="75"/>
      <c r="P22" s="23">
        <v>0.125</v>
      </c>
      <c r="Q22" s="23">
        <v>0.75</v>
      </c>
      <c r="R22" s="23">
        <v>0.625</v>
      </c>
      <c r="S22" s="110"/>
      <c r="T22" s="7">
        <f aca="true" t="shared" si="0" ref="T22:T85">(B22*$B$7)+(C22*$C$7)+(D22*$D$7)+(E22*$E$7)+(G22*$G$8*$G$7)+(H22*$H$8*$H$7)+(I22*$I$8*$I$7)+(K22*$K$8*$K$7)+(L22*$L$8*$L$7)+(M22*$M$8*$M$7)+(N22*$N$8*$N$7)+(P22*$P$8*$P$7)+(Q22*$Q$8*$Q$7)+(R22*$R$8*$R$7)+(F22*$F$7)+(J22*$J$8*$J$7)+(O22*$O$8*$O$7)+(S22*$S$8*$S$7)</f>
        <v>5873.375727083334</v>
      </c>
      <c r="U22" s="124"/>
      <c r="V22" s="26">
        <f aca="true" t="shared" si="1" ref="V22:V85">(G22*$G$8*$G$11)+(I22*$I$8*$I$11)+(L22*$L$8*$L$11)+(L22*$L$8*$L$14)+(N22*$N$8*$N$11)+(N22*$N$8*$N$14)+(P22*$P$8*$P$11)+(Q22*$Q$8*$Q$11)+(R22*$R$8*$R$11)+(F22*$F$11)+(F22*$F$14)+(J22*$J$8*$J$11)+(J22*$J$8*$J$14)+(O22*$O$8*$O$11)+(O22*$O$8*$O$14)+(S22*$S$8*$S$11)+(S22*$S$8*$S$14)</f>
        <v>414.2303122708334</v>
      </c>
      <c r="W22" s="124"/>
      <c r="X22" s="26">
        <f aca="true" t="shared" si="2" ref="X22:X67">(G22*$G$8*$G$11)+(I22*$I$8*$I$11)</f>
        <v>344.5470039375</v>
      </c>
      <c r="Z22" s="105" t="s">
        <v>17</v>
      </c>
    </row>
    <row r="23" spans="1:26" ht="18" customHeight="1" hidden="1">
      <c r="A23" s="67">
        <f aca="true" t="shared" si="3" ref="A23:A55">A22+31</f>
        <v>38415</v>
      </c>
      <c r="B23" s="21">
        <v>11787.291666666666</v>
      </c>
      <c r="C23" s="21">
        <v>14690.958333333334</v>
      </c>
      <c r="D23" s="21">
        <v>15886.791666666666</v>
      </c>
      <c r="E23" s="21">
        <v>34619.958333333336</v>
      </c>
      <c r="F23" s="21"/>
      <c r="G23" s="21">
        <v>416.25</v>
      </c>
      <c r="H23" s="69"/>
      <c r="I23" s="69"/>
      <c r="J23" s="100"/>
      <c r="K23" s="21">
        <v>36.666666666666664</v>
      </c>
      <c r="L23" s="21">
        <v>256.6666666666667</v>
      </c>
      <c r="M23" s="70"/>
      <c r="N23" s="70"/>
      <c r="O23" s="75"/>
      <c r="P23" s="23">
        <v>0.125</v>
      </c>
      <c r="Q23" s="23">
        <v>0.75</v>
      </c>
      <c r="R23" s="23">
        <v>0.625</v>
      </c>
      <c r="S23" s="110"/>
      <c r="T23" s="7">
        <f t="shared" si="0"/>
        <v>5873.375727083334</v>
      </c>
      <c r="U23" s="124"/>
      <c r="V23" s="26">
        <f t="shared" si="1"/>
        <v>414.2303122708334</v>
      </c>
      <c r="W23" s="124"/>
      <c r="X23" s="26">
        <f t="shared" si="2"/>
        <v>344.5470039375</v>
      </c>
      <c r="Z23" s="105" t="s">
        <v>17</v>
      </c>
    </row>
    <row r="24" spans="1:26" ht="18" customHeight="1" hidden="1">
      <c r="A24" s="67">
        <f t="shared" si="3"/>
        <v>38446</v>
      </c>
      <c r="B24" s="21">
        <v>11787.291666666666</v>
      </c>
      <c r="C24" s="21">
        <v>14690.958333333334</v>
      </c>
      <c r="D24" s="21">
        <v>15886.791666666666</v>
      </c>
      <c r="E24" s="21">
        <v>34619.958333333336</v>
      </c>
      <c r="F24" s="21"/>
      <c r="G24" s="21">
        <v>416.25</v>
      </c>
      <c r="H24" s="69"/>
      <c r="I24" s="69"/>
      <c r="J24" s="100"/>
      <c r="K24" s="21">
        <v>36.666666666666664</v>
      </c>
      <c r="L24" s="21">
        <v>256.6666666666667</v>
      </c>
      <c r="M24" s="70"/>
      <c r="N24" s="70"/>
      <c r="O24" s="75"/>
      <c r="P24" s="23">
        <v>0.125</v>
      </c>
      <c r="Q24" s="23">
        <v>0.75</v>
      </c>
      <c r="R24" s="23">
        <v>0.625</v>
      </c>
      <c r="S24" s="110"/>
      <c r="T24" s="7">
        <f t="shared" si="0"/>
        <v>5873.375727083334</v>
      </c>
      <c r="U24" s="124"/>
      <c r="V24" s="26">
        <f t="shared" si="1"/>
        <v>414.2303122708334</v>
      </c>
      <c r="W24" s="124"/>
      <c r="X24" s="26">
        <f t="shared" si="2"/>
        <v>344.5470039375</v>
      </c>
      <c r="Z24" s="105" t="s">
        <v>17</v>
      </c>
    </row>
    <row r="25" spans="1:26" ht="18" customHeight="1" hidden="1">
      <c r="A25" s="67">
        <f t="shared" si="3"/>
        <v>38477</v>
      </c>
      <c r="B25" s="21">
        <v>11787.291666666666</v>
      </c>
      <c r="C25" s="21">
        <v>14690.958333333334</v>
      </c>
      <c r="D25" s="21">
        <v>15886.791666666666</v>
      </c>
      <c r="E25" s="21">
        <v>34619.958333333336</v>
      </c>
      <c r="F25" s="21"/>
      <c r="G25" s="21">
        <v>416.25</v>
      </c>
      <c r="H25" s="69"/>
      <c r="I25" s="69"/>
      <c r="J25" s="100"/>
      <c r="K25" s="21">
        <v>36.666666666666664</v>
      </c>
      <c r="L25" s="21">
        <v>256.6666666666667</v>
      </c>
      <c r="M25" s="70"/>
      <c r="N25" s="70"/>
      <c r="O25" s="75"/>
      <c r="P25" s="23">
        <v>0.125</v>
      </c>
      <c r="Q25" s="23">
        <v>0.75</v>
      </c>
      <c r="R25" s="23">
        <v>0.625</v>
      </c>
      <c r="S25" s="110"/>
      <c r="T25" s="7">
        <f t="shared" si="0"/>
        <v>5873.375727083334</v>
      </c>
      <c r="U25" s="124"/>
      <c r="V25" s="26">
        <f t="shared" si="1"/>
        <v>414.2303122708334</v>
      </c>
      <c r="W25" s="124"/>
      <c r="X25" s="26">
        <f t="shared" si="2"/>
        <v>344.5470039375</v>
      </c>
      <c r="Z25" s="105" t="s">
        <v>17</v>
      </c>
    </row>
    <row r="26" spans="1:28" ht="18" customHeight="1" hidden="1">
      <c r="A26" s="67">
        <f t="shared" si="3"/>
        <v>38508</v>
      </c>
      <c r="B26" s="21">
        <v>11787.291666666666</v>
      </c>
      <c r="C26" s="21">
        <v>14690.958333333334</v>
      </c>
      <c r="D26" s="21">
        <v>15886.791666666666</v>
      </c>
      <c r="E26" s="21">
        <v>34619.958333333336</v>
      </c>
      <c r="F26" s="21"/>
      <c r="G26" s="21">
        <v>416.25</v>
      </c>
      <c r="H26" s="69"/>
      <c r="I26" s="69"/>
      <c r="J26" s="100"/>
      <c r="K26" s="21">
        <v>36.666666666666664</v>
      </c>
      <c r="L26" s="21">
        <v>256.6666666666667</v>
      </c>
      <c r="M26" s="70"/>
      <c r="N26" s="70"/>
      <c r="O26" s="75"/>
      <c r="P26" s="23">
        <v>0.125</v>
      </c>
      <c r="Q26" s="23">
        <v>0.75</v>
      </c>
      <c r="R26" s="23">
        <v>0.625</v>
      </c>
      <c r="S26" s="110"/>
      <c r="T26" s="7">
        <f t="shared" si="0"/>
        <v>5873.375727083334</v>
      </c>
      <c r="U26" s="129"/>
      <c r="V26" s="26">
        <f t="shared" si="1"/>
        <v>414.2303122708334</v>
      </c>
      <c r="W26" s="129"/>
      <c r="X26" s="26">
        <f t="shared" si="2"/>
        <v>344.5470039375</v>
      </c>
      <c r="Y26" s="24"/>
      <c r="Z26" s="105" t="s">
        <v>17</v>
      </c>
      <c r="AA26" s="25"/>
      <c r="AB26" s="25"/>
    </row>
    <row r="27" spans="1:26" ht="18" customHeight="1" hidden="1">
      <c r="A27" s="67">
        <f t="shared" si="3"/>
        <v>38539</v>
      </c>
      <c r="B27" s="21">
        <v>11787.291666666666</v>
      </c>
      <c r="C27" s="21">
        <v>14690.958333333334</v>
      </c>
      <c r="D27" s="21">
        <v>15886.791666666666</v>
      </c>
      <c r="E27" s="21">
        <v>34619.958333333336</v>
      </c>
      <c r="F27" s="21"/>
      <c r="G27" s="21">
        <v>416.25</v>
      </c>
      <c r="H27" s="69"/>
      <c r="I27" s="69"/>
      <c r="J27" s="100"/>
      <c r="K27" s="21">
        <v>36.666666666666664</v>
      </c>
      <c r="L27" s="21">
        <v>256.6666666666667</v>
      </c>
      <c r="M27" s="70"/>
      <c r="N27" s="70"/>
      <c r="O27" s="75"/>
      <c r="P27" s="23">
        <v>0.125</v>
      </c>
      <c r="Q27" s="23">
        <v>0.75</v>
      </c>
      <c r="R27" s="23">
        <v>0.625</v>
      </c>
      <c r="S27" s="110"/>
      <c r="T27" s="7">
        <f t="shared" si="0"/>
        <v>5873.375727083334</v>
      </c>
      <c r="U27" s="130"/>
      <c r="V27" s="26">
        <f t="shared" si="1"/>
        <v>414.2303122708334</v>
      </c>
      <c r="W27" s="124"/>
      <c r="X27" s="26">
        <f t="shared" si="2"/>
        <v>344.5470039375</v>
      </c>
      <c r="Z27" s="105" t="s">
        <v>17</v>
      </c>
    </row>
    <row r="28" spans="1:26" ht="18" customHeight="1" hidden="1">
      <c r="A28" s="67">
        <f t="shared" si="3"/>
        <v>38570</v>
      </c>
      <c r="B28" s="21">
        <v>11787.291666666666</v>
      </c>
      <c r="C28" s="21">
        <v>14690.958333333334</v>
      </c>
      <c r="D28" s="21">
        <v>15886.791666666666</v>
      </c>
      <c r="E28" s="21">
        <v>34619.958333333336</v>
      </c>
      <c r="F28" s="21"/>
      <c r="G28" s="21">
        <v>416.25</v>
      </c>
      <c r="H28" s="69"/>
      <c r="I28" s="69"/>
      <c r="J28" s="100"/>
      <c r="K28" s="21">
        <v>36.666666666666664</v>
      </c>
      <c r="L28" s="21">
        <v>256.6666666666667</v>
      </c>
      <c r="M28" s="70"/>
      <c r="N28" s="70"/>
      <c r="O28" s="75"/>
      <c r="P28" s="23">
        <v>0.125</v>
      </c>
      <c r="Q28" s="23">
        <v>0.75</v>
      </c>
      <c r="R28" s="23">
        <v>0.625</v>
      </c>
      <c r="S28" s="110"/>
      <c r="T28" s="7">
        <f t="shared" si="0"/>
        <v>5873.375727083334</v>
      </c>
      <c r="U28" s="130"/>
      <c r="V28" s="26">
        <f t="shared" si="1"/>
        <v>414.2303122708334</v>
      </c>
      <c r="W28" s="124"/>
      <c r="X28" s="26">
        <f t="shared" si="2"/>
        <v>344.5470039375</v>
      </c>
      <c r="Z28" s="105" t="s">
        <v>17</v>
      </c>
    </row>
    <row r="29" spans="1:26" ht="18" customHeight="1" hidden="1">
      <c r="A29" s="67">
        <f t="shared" si="3"/>
        <v>38601</v>
      </c>
      <c r="B29" s="21">
        <v>11787.291666666666</v>
      </c>
      <c r="C29" s="21">
        <v>14690.958333333334</v>
      </c>
      <c r="D29" s="21">
        <v>15886.791666666666</v>
      </c>
      <c r="E29" s="21">
        <v>34619.958333333336</v>
      </c>
      <c r="F29" s="21"/>
      <c r="G29" s="21">
        <v>416.25</v>
      </c>
      <c r="H29" s="69"/>
      <c r="I29" s="69"/>
      <c r="J29" s="100"/>
      <c r="K29" s="21">
        <v>36.666666666666664</v>
      </c>
      <c r="L29" s="21">
        <v>256.6666666666667</v>
      </c>
      <c r="M29" s="70"/>
      <c r="N29" s="70"/>
      <c r="O29" s="75"/>
      <c r="P29" s="23">
        <v>0.125</v>
      </c>
      <c r="Q29" s="23">
        <v>0.75</v>
      </c>
      <c r="R29" s="23">
        <v>0.625</v>
      </c>
      <c r="S29" s="110"/>
      <c r="T29" s="7">
        <f t="shared" si="0"/>
        <v>5873.375727083334</v>
      </c>
      <c r="U29" s="124"/>
      <c r="V29" s="26">
        <f t="shared" si="1"/>
        <v>414.2303122708334</v>
      </c>
      <c r="W29" s="124"/>
      <c r="X29" s="26">
        <f t="shared" si="2"/>
        <v>344.5470039375</v>
      </c>
      <c r="Z29" s="105" t="s">
        <v>17</v>
      </c>
    </row>
    <row r="30" spans="1:26" ht="18" customHeight="1" hidden="1">
      <c r="A30" s="67">
        <f t="shared" si="3"/>
        <v>38632</v>
      </c>
      <c r="B30" s="21">
        <v>11787.291666666666</v>
      </c>
      <c r="C30" s="21">
        <v>14690.958333333334</v>
      </c>
      <c r="D30" s="21">
        <v>15886.791666666666</v>
      </c>
      <c r="E30" s="21">
        <v>34619.958333333336</v>
      </c>
      <c r="F30" s="21"/>
      <c r="G30" s="21">
        <v>416.25</v>
      </c>
      <c r="H30" s="69"/>
      <c r="I30" s="69"/>
      <c r="J30" s="100"/>
      <c r="K30" s="21">
        <v>36.666666666666664</v>
      </c>
      <c r="L30" s="21">
        <v>256.6666666666667</v>
      </c>
      <c r="M30" s="70"/>
      <c r="N30" s="70"/>
      <c r="O30" s="75"/>
      <c r="P30" s="23">
        <v>0.125</v>
      </c>
      <c r="Q30" s="23">
        <v>0.75</v>
      </c>
      <c r="R30" s="23">
        <v>0.625</v>
      </c>
      <c r="S30" s="110"/>
      <c r="T30" s="7">
        <f t="shared" si="0"/>
        <v>5873.375727083334</v>
      </c>
      <c r="U30" s="124"/>
      <c r="V30" s="26">
        <f t="shared" si="1"/>
        <v>414.2303122708334</v>
      </c>
      <c r="W30" s="124"/>
      <c r="X30" s="26">
        <f t="shared" si="2"/>
        <v>344.5470039375</v>
      </c>
      <c r="Z30" s="105" t="s">
        <v>17</v>
      </c>
    </row>
    <row r="31" spans="1:26" ht="18" customHeight="1" hidden="1">
      <c r="A31" s="67">
        <f t="shared" si="3"/>
        <v>38663</v>
      </c>
      <c r="B31" s="21">
        <v>11787.291666666666</v>
      </c>
      <c r="C31" s="21">
        <v>14690.958333333334</v>
      </c>
      <c r="D31" s="21">
        <v>15886.791666666666</v>
      </c>
      <c r="E31" s="21">
        <v>34619.958333333336</v>
      </c>
      <c r="F31" s="21"/>
      <c r="G31" s="21">
        <v>416.25</v>
      </c>
      <c r="H31" s="69"/>
      <c r="I31" s="69"/>
      <c r="J31" s="100"/>
      <c r="K31" s="21">
        <v>36.666666666666664</v>
      </c>
      <c r="L31" s="21">
        <v>256.6666666666667</v>
      </c>
      <c r="M31" s="70"/>
      <c r="N31" s="70"/>
      <c r="O31" s="75"/>
      <c r="P31" s="23">
        <v>0.125</v>
      </c>
      <c r="Q31" s="23">
        <v>0.75</v>
      </c>
      <c r="R31" s="23">
        <v>0.625</v>
      </c>
      <c r="S31" s="110"/>
      <c r="T31" s="7">
        <f t="shared" si="0"/>
        <v>5873.375727083334</v>
      </c>
      <c r="U31" s="124"/>
      <c r="V31" s="26">
        <f t="shared" si="1"/>
        <v>414.2303122708334</v>
      </c>
      <c r="W31" s="124"/>
      <c r="X31" s="26">
        <f t="shared" si="2"/>
        <v>344.5470039375</v>
      </c>
      <c r="Z31" s="105" t="s">
        <v>17</v>
      </c>
    </row>
    <row r="32" spans="1:26" ht="18" customHeight="1" hidden="1">
      <c r="A32" s="67">
        <f t="shared" si="3"/>
        <v>38694</v>
      </c>
      <c r="B32" s="21">
        <v>11787.291666666666</v>
      </c>
      <c r="C32" s="21">
        <v>14690.958333333334</v>
      </c>
      <c r="D32" s="21">
        <v>15886.791666666666</v>
      </c>
      <c r="E32" s="21">
        <v>34619.958333333336</v>
      </c>
      <c r="F32" s="21"/>
      <c r="G32" s="21">
        <v>416.25</v>
      </c>
      <c r="H32" s="69"/>
      <c r="I32" s="69"/>
      <c r="J32" s="100"/>
      <c r="K32" s="21">
        <v>36.666666666666664</v>
      </c>
      <c r="L32" s="21">
        <v>256.6666666666667</v>
      </c>
      <c r="M32" s="70"/>
      <c r="N32" s="70"/>
      <c r="O32" s="75"/>
      <c r="P32" s="23">
        <v>0.125</v>
      </c>
      <c r="Q32" s="23">
        <v>0.75</v>
      </c>
      <c r="R32" s="23">
        <v>0.625</v>
      </c>
      <c r="S32" s="110"/>
      <c r="T32" s="7">
        <f t="shared" si="0"/>
        <v>5873.375727083334</v>
      </c>
      <c r="U32" s="131">
        <f>(SUM(T21:T32))/2000</f>
        <v>35.240254362499996</v>
      </c>
      <c r="V32" s="26">
        <f t="shared" si="1"/>
        <v>414.2303122708334</v>
      </c>
      <c r="W32" s="136">
        <f>(SUM(V21:V32))/2000</f>
        <v>2.485381873625001</v>
      </c>
      <c r="X32" s="26">
        <f t="shared" si="2"/>
        <v>344.5470039375</v>
      </c>
      <c r="Y32" s="3">
        <f>(SUM(X21:X32))/2000</f>
        <v>2.067282023625</v>
      </c>
      <c r="Z32" s="105" t="s">
        <v>17</v>
      </c>
    </row>
    <row r="33" spans="1:26" ht="18" customHeight="1" hidden="1">
      <c r="A33" s="67">
        <v>38718</v>
      </c>
      <c r="B33" s="22"/>
      <c r="C33" s="22"/>
      <c r="D33" s="22"/>
      <c r="E33" s="22"/>
      <c r="F33" s="22"/>
      <c r="G33" s="22"/>
      <c r="H33" s="70"/>
      <c r="I33" s="70"/>
      <c r="J33" s="75"/>
      <c r="K33" s="22"/>
      <c r="L33" s="22"/>
      <c r="M33" s="70"/>
      <c r="N33" s="70"/>
      <c r="O33" s="75"/>
      <c r="P33" s="22"/>
      <c r="Q33" s="22"/>
      <c r="R33" s="22"/>
      <c r="S33" s="110"/>
      <c r="T33" s="7">
        <f t="shared" si="0"/>
        <v>0</v>
      </c>
      <c r="U33" s="131">
        <f aca="true" t="shared" si="4" ref="U33:U96">(SUM(T22:T33))/2000</f>
        <v>32.30356649895833</v>
      </c>
      <c r="V33" s="26">
        <f t="shared" si="1"/>
        <v>0</v>
      </c>
      <c r="W33" s="136">
        <f aca="true" t="shared" si="5" ref="W33:W96">(SUM(V22:V33))/2000</f>
        <v>2.278266717489584</v>
      </c>
      <c r="X33" s="26">
        <f t="shared" si="2"/>
        <v>0</v>
      </c>
      <c r="Y33" s="3">
        <f aca="true" t="shared" si="6" ref="Y33:Y96">(SUM(X22:X33))/2000</f>
        <v>1.89500852165625</v>
      </c>
      <c r="Z33" s="105" t="s">
        <v>17</v>
      </c>
    </row>
    <row r="34" spans="1:26" ht="18" customHeight="1" hidden="1">
      <c r="A34" s="67">
        <f t="shared" si="3"/>
        <v>38749</v>
      </c>
      <c r="B34" s="4"/>
      <c r="C34" s="4"/>
      <c r="D34" s="4"/>
      <c r="E34" s="4"/>
      <c r="F34" s="4"/>
      <c r="G34" s="4"/>
      <c r="H34" s="70"/>
      <c r="I34" s="70"/>
      <c r="J34" s="75"/>
      <c r="K34" s="55"/>
      <c r="L34" s="4"/>
      <c r="M34" s="70"/>
      <c r="N34" s="70"/>
      <c r="O34" s="75"/>
      <c r="P34" s="8"/>
      <c r="Q34" s="8"/>
      <c r="R34" s="8"/>
      <c r="S34" s="110"/>
      <c r="T34" s="7">
        <f t="shared" si="0"/>
        <v>0</v>
      </c>
      <c r="U34" s="131">
        <f t="shared" si="4"/>
        <v>29.366878635416665</v>
      </c>
      <c r="V34" s="26">
        <f t="shared" si="1"/>
        <v>0</v>
      </c>
      <c r="W34" s="136">
        <f t="shared" si="5"/>
        <v>2.0711515613541676</v>
      </c>
      <c r="X34" s="26">
        <f t="shared" si="2"/>
        <v>0</v>
      </c>
      <c r="Y34" s="3">
        <f t="shared" si="6"/>
        <v>1.7227350196875</v>
      </c>
      <c r="Z34" s="105" t="s">
        <v>17</v>
      </c>
    </row>
    <row r="35" spans="1:26" ht="18" customHeight="1" hidden="1">
      <c r="A35" s="67">
        <f t="shared" si="3"/>
        <v>38780</v>
      </c>
      <c r="B35" s="68">
        <v>19500</v>
      </c>
      <c r="C35" s="68">
        <v>21589</v>
      </c>
      <c r="D35" s="68">
        <v>23219</v>
      </c>
      <c r="E35" s="68">
        <v>43371</v>
      </c>
      <c r="F35" s="68"/>
      <c r="G35" s="68">
        <v>416.25</v>
      </c>
      <c r="H35" s="69"/>
      <c r="I35" s="69"/>
      <c r="J35" s="100"/>
      <c r="K35" s="69"/>
      <c r="L35" s="68">
        <v>36.666666666666664</v>
      </c>
      <c r="M35" s="70"/>
      <c r="N35" s="70"/>
      <c r="O35" s="75"/>
      <c r="P35" s="71">
        <v>0.125</v>
      </c>
      <c r="Q35" s="71">
        <v>0.75</v>
      </c>
      <c r="R35" s="71">
        <v>0.625</v>
      </c>
      <c r="S35" s="110"/>
      <c r="T35" s="7">
        <f t="shared" si="0"/>
        <v>5621.538435416666</v>
      </c>
      <c r="U35" s="131">
        <f t="shared" si="4"/>
        <v>29.240959989583335</v>
      </c>
      <c r="V35" s="26">
        <f t="shared" si="1"/>
        <v>362.40931227083337</v>
      </c>
      <c r="W35" s="136">
        <f t="shared" si="5"/>
        <v>2.0452410613541674</v>
      </c>
      <c r="X35" s="26">
        <f t="shared" si="2"/>
        <v>344.5470039375</v>
      </c>
      <c r="Y35" s="3">
        <f t="shared" si="6"/>
        <v>1.7227350196875</v>
      </c>
      <c r="Z35" s="105" t="s">
        <v>17</v>
      </c>
    </row>
    <row r="36" spans="1:26" ht="18" customHeight="1" hidden="1">
      <c r="A36" s="67">
        <f t="shared" si="3"/>
        <v>38811</v>
      </c>
      <c r="B36" s="68">
        <v>20136</v>
      </c>
      <c r="C36" s="68">
        <v>22363</v>
      </c>
      <c r="D36" s="68">
        <v>24362</v>
      </c>
      <c r="E36" s="68">
        <v>46324</v>
      </c>
      <c r="F36" s="68"/>
      <c r="G36" s="68">
        <v>416.25</v>
      </c>
      <c r="H36" s="69"/>
      <c r="I36" s="69"/>
      <c r="J36" s="100"/>
      <c r="K36" s="69"/>
      <c r="L36" s="68">
        <v>36.666666666666664</v>
      </c>
      <c r="M36" s="70"/>
      <c r="N36" s="70"/>
      <c r="O36" s="75"/>
      <c r="P36" s="71">
        <v>0.125</v>
      </c>
      <c r="Q36" s="71">
        <v>0.75</v>
      </c>
      <c r="R36" s="71">
        <v>0.625</v>
      </c>
      <c r="S36" s="110"/>
      <c r="T36" s="7">
        <f t="shared" si="0"/>
        <v>5913.607435416667</v>
      </c>
      <c r="U36" s="131">
        <f t="shared" si="4"/>
        <v>29.261075843750003</v>
      </c>
      <c r="V36" s="26">
        <f t="shared" si="1"/>
        <v>362.40931227083337</v>
      </c>
      <c r="W36" s="136">
        <f t="shared" si="5"/>
        <v>2.019330561354167</v>
      </c>
      <c r="X36" s="26">
        <f t="shared" si="2"/>
        <v>344.5470039375</v>
      </c>
      <c r="Y36" s="3">
        <f t="shared" si="6"/>
        <v>1.7227350196875</v>
      </c>
      <c r="Z36" s="105" t="s">
        <v>17</v>
      </c>
    </row>
    <row r="37" spans="1:26" ht="18" customHeight="1" hidden="1">
      <c r="A37" s="67">
        <f t="shared" si="3"/>
        <v>38842</v>
      </c>
      <c r="B37" s="68">
        <v>10216</v>
      </c>
      <c r="C37" s="68">
        <v>13983</v>
      </c>
      <c r="D37" s="68">
        <v>13756</v>
      </c>
      <c r="E37" s="68">
        <v>29061</v>
      </c>
      <c r="F37" s="68"/>
      <c r="G37" s="68">
        <v>416.25</v>
      </c>
      <c r="H37" s="69"/>
      <c r="I37" s="69"/>
      <c r="J37" s="100"/>
      <c r="K37" s="69"/>
      <c r="L37" s="68">
        <v>36.666666666666664</v>
      </c>
      <c r="M37" s="70"/>
      <c r="N37" s="70"/>
      <c r="O37" s="75"/>
      <c r="P37" s="71">
        <v>0.125</v>
      </c>
      <c r="Q37" s="71">
        <v>0.75</v>
      </c>
      <c r="R37" s="71">
        <v>0.625</v>
      </c>
      <c r="S37" s="110"/>
      <c r="T37" s="7">
        <f t="shared" si="0"/>
        <v>3819.449435416667</v>
      </c>
      <c r="U37" s="131">
        <f t="shared" si="4"/>
        <v>28.23411269791667</v>
      </c>
      <c r="V37" s="26">
        <f t="shared" si="1"/>
        <v>362.40931227083337</v>
      </c>
      <c r="W37" s="136">
        <f t="shared" si="5"/>
        <v>1.9934200613541668</v>
      </c>
      <c r="X37" s="26">
        <f t="shared" si="2"/>
        <v>344.5470039375</v>
      </c>
      <c r="Y37" s="3">
        <f t="shared" si="6"/>
        <v>1.7227350196875</v>
      </c>
      <c r="Z37" s="105" t="s">
        <v>17</v>
      </c>
    </row>
    <row r="38" spans="1:26" ht="18" customHeight="1" hidden="1">
      <c r="A38" s="67">
        <f t="shared" si="3"/>
        <v>38873</v>
      </c>
      <c r="B38" s="68">
        <v>10166</v>
      </c>
      <c r="C38" s="68">
        <v>10981</v>
      </c>
      <c r="D38" s="68">
        <v>11448</v>
      </c>
      <c r="E38" s="68">
        <v>22750</v>
      </c>
      <c r="F38" s="68"/>
      <c r="G38" s="68">
        <v>416.25</v>
      </c>
      <c r="H38" s="69"/>
      <c r="I38" s="69"/>
      <c r="J38" s="100"/>
      <c r="K38" s="69"/>
      <c r="L38" s="68">
        <v>36.666666666666664</v>
      </c>
      <c r="M38" s="70"/>
      <c r="N38" s="70"/>
      <c r="O38" s="75"/>
      <c r="P38" s="71">
        <v>0.125</v>
      </c>
      <c r="Q38" s="71">
        <v>0.75</v>
      </c>
      <c r="R38" s="71">
        <v>0.625</v>
      </c>
      <c r="S38" s="110"/>
      <c r="T38" s="7">
        <f t="shared" si="0"/>
        <v>3205.513435416667</v>
      </c>
      <c r="U38" s="131">
        <f t="shared" si="4"/>
        <v>26.900181552083332</v>
      </c>
      <c r="V38" s="26">
        <f t="shared" si="1"/>
        <v>362.40931227083337</v>
      </c>
      <c r="W38" s="136">
        <f t="shared" si="5"/>
        <v>1.9675095613541667</v>
      </c>
      <c r="X38" s="26">
        <f t="shared" si="2"/>
        <v>344.5470039375</v>
      </c>
      <c r="Y38" s="3">
        <f t="shared" si="6"/>
        <v>1.7227350196875</v>
      </c>
      <c r="Z38" s="105" t="s">
        <v>17</v>
      </c>
    </row>
    <row r="39" spans="1:26" ht="18" customHeight="1" hidden="1">
      <c r="A39" s="67">
        <f t="shared" si="3"/>
        <v>38904</v>
      </c>
      <c r="B39" s="68">
        <v>8881</v>
      </c>
      <c r="C39" s="68">
        <v>10332</v>
      </c>
      <c r="D39" s="68">
        <v>11450</v>
      </c>
      <c r="E39" s="68">
        <v>28165</v>
      </c>
      <c r="F39" s="68"/>
      <c r="G39" s="68">
        <v>416.25</v>
      </c>
      <c r="H39" s="69"/>
      <c r="I39" s="69"/>
      <c r="J39" s="100"/>
      <c r="K39" s="69"/>
      <c r="L39" s="68">
        <v>36.666666666666664</v>
      </c>
      <c r="M39" s="70"/>
      <c r="N39" s="70"/>
      <c r="O39" s="75"/>
      <c r="P39" s="71">
        <v>0.125</v>
      </c>
      <c r="Q39" s="71">
        <v>0.75</v>
      </c>
      <c r="R39" s="71">
        <v>0.625</v>
      </c>
      <c r="S39" s="110"/>
      <c r="T39" s="7">
        <f t="shared" si="0"/>
        <v>3561.043435416667</v>
      </c>
      <c r="U39" s="131">
        <f t="shared" si="4"/>
        <v>25.74401540625</v>
      </c>
      <c r="V39" s="26">
        <f t="shared" si="1"/>
        <v>362.40931227083337</v>
      </c>
      <c r="W39" s="136">
        <f t="shared" si="5"/>
        <v>1.9415990613541665</v>
      </c>
      <c r="X39" s="26">
        <f t="shared" si="2"/>
        <v>344.5470039375</v>
      </c>
      <c r="Y39" s="3">
        <f t="shared" si="6"/>
        <v>1.7227350196875</v>
      </c>
      <c r="Z39" s="105" t="s">
        <v>17</v>
      </c>
    </row>
    <row r="40" spans="1:26" ht="18" customHeight="1" hidden="1">
      <c r="A40" s="67">
        <f t="shared" si="3"/>
        <v>38935</v>
      </c>
      <c r="B40" s="68">
        <v>7240</v>
      </c>
      <c r="C40" s="68">
        <v>9481</v>
      </c>
      <c r="D40" s="68">
        <v>9508</v>
      </c>
      <c r="E40" s="68">
        <v>22596</v>
      </c>
      <c r="F40" s="68"/>
      <c r="G40" s="68">
        <v>416.25</v>
      </c>
      <c r="H40" s="69"/>
      <c r="I40" s="69"/>
      <c r="J40" s="100"/>
      <c r="K40" s="69"/>
      <c r="L40" s="68">
        <v>36.666666666666664</v>
      </c>
      <c r="M40" s="70"/>
      <c r="N40" s="70"/>
      <c r="O40" s="75"/>
      <c r="P40" s="71">
        <v>0.125</v>
      </c>
      <c r="Q40" s="71">
        <v>0.75</v>
      </c>
      <c r="R40" s="71">
        <v>0.625</v>
      </c>
      <c r="S40" s="110"/>
      <c r="T40" s="7">
        <f t="shared" si="0"/>
        <v>3017.1034354166673</v>
      </c>
      <c r="U40" s="131">
        <f t="shared" si="4"/>
        <v>24.31587926041667</v>
      </c>
      <c r="V40" s="26">
        <f t="shared" si="1"/>
        <v>362.40931227083337</v>
      </c>
      <c r="W40" s="136">
        <f t="shared" si="5"/>
        <v>1.9156885613541665</v>
      </c>
      <c r="X40" s="26">
        <f t="shared" si="2"/>
        <v>344.5470039375</v>
      </c>
      <c r="Y40" s="3">
        <f t="shared" si="6"/>
        <v>1.7227350196875</v>
      </c>
      <c r="Z40" s="105" t="s">
        <v>17</v>
      </c>
    </row>
    <row r="41" spans="1:26" ht="18" customHeight="1" hidden="1">
      <c r="A41" s="67">
        <f t="shared" si="3"/>
        <v>38966</v>
      </c>
      <c r="B41" s="68">
        <v>6704</v>
      </c>
      <c r="C41" s="68">
        <v>8918</v>
      </c>
      <c r="D41" s="68">
        <v>9560</v>
      </c>
      <c r="E41" s="68">
        <v>23140</v>
      </c>
      <c r="F41" s="68"/>
      <c r="G41" s="68">
        <v>416.25</v>
      </c>
      <c r="H41" s="69"/>
      <c r="I41" s="69"/>
      <c r="J41" s="100"/>
      <c r="K41" s="69"/>
      <c r="L41" s="68">
        <v>36.666666666666664</v>
      </c>
      <c r="M41" s="70"/>
      <c r="N41" s="70"/>
      <c r="O41" s="75"/>
      <c r="P41" s="71">
        <v>0.125</v>
      </c>
      <c r="Q41" s="71">
        <v>0.75</v>
      </c>
      <c r="R41" s="71">
        <v>0.625</v>
      </c>
      <c r="S41" s="110"/>
      <c r="T41" s="7">
        <f t="shared" si="0"/>
        <v>3029.056435416667</v>
      </c>
      <c r="U41" s="131">
        <f t="shared" si="4"/>
        <v>22.893719614583333</v>
      </c>
      <c r="V41" s="26">
        <f t="shared" si="1"/>
        <v>362.40931227083337</v>
      </c>
      <c r="W41" s="136">
        <f t="shared" si="5"/>
        <v>1.8897780613541666</v>
      </c>
      <c r="X41" s="26">
        <f t="shared" si="2"/>
        <v>344.5470039375</v>
      </c>
      <c r="Y41" s="3">
        <f t="shared" si="6"/>
        <v>1.7227350196875</v>
      </c>
      <c r="Z41" s="105" t="s">
        <v>17</v>
      </c>
    </row>
    <row r="42" spans="1:26" ht="18" customHeight="1" hidden="1">
      <c r="A42" s="67">
        <f t="shared" si="3"/>
        <v>38997</v>
      </c>
      <c r="B42" s="68">
        <v>9500</v>
      </c>
      <c r="C42" s="68">
        <v>10725</v>
      </c>
      <c r="D42" s="68">
        <v>10975</v>
      </c>
      <c r="E42" s="68">
        <v>32656</v>
      </c>
      <c r="F42" s="68"/>
      <c r="G42" s="68">
        <v>416.25</v>
      </c>
      <c r="H42" s="69"/>
      <c r="I42" s="69"/>
      <c r="J42" s="100"/>
      <c r="K42" s="69"/>
      <c r="L42" s="68">
        <v>36.666666666666664</v>
      </c>
      <c r="M42" s="70"/>
      <c r="N42" s="70"/>
      <c r="O42" s="75"/>
      <c r="P42" s="71">
        <v>0.125</v>
      </c>
      <c r="Q42" s="71">
        <v>0.75</v>
      </c>
      <c r="R42" s="71">
        <v>0.625</v>
      </c>
      <c r="S42" s="110"/>
      <c r="T42" s="7">
        <f t="shared" si="0"/>
        <v>3919.498435416667</v>
      </c>
      <c r="U42" s="131">
        <f t="shared" si="4"/>
        <v>21.91678096875</v>
      </c>
      <c r="V42" s="26">
        <f t="shared" si="1"/>
        <v>362.40931227083337</v>
      </c>
      <c r="W42" s="136">
        <f t="shared" si="5"/>
        <v>1.8638675613541666</v>
      </c>
      <c r="X42" s="26">
        <f t="shared" si="2"/>
        <v>344.5470039375</v>
      </c>
      <c r="Y42" s="3">
        <f t="shared" si="6"/>
        <v>1.7227350196875</v>
      </c>
      <c r="Z42" s="105" t="s">
        <v>17</v>
      </c>
    </row>
    <row r="43" spans="1:26" ht="18" customHeight="1" hidden="1">
      <c r="A43" s="67">
        <f t="shared" si="3"/>
        <v>39028</v>
      </c>
      <c r="B43" s="68">
        <v>9364</v>
      </c>
      <c r="C43" s="68">
        <v>11348</v>
      </c>
      <c r="D43" s="68">
        <v>13658</v>
      </c>
      <c r="E43" s="68">
        <v>30578</v>
      </c>
      <c r="F43" s="68"/>
      <c r="G43" s="68">
        <v>416.25</v>
      </c>
      <c r="H43" s="69"/>
      <c r="I43" s="69"/>
      <c r="J43" s="100"/>
      <c r="K43" s="69"/>
      <c r="L43" s="68">
        <v>36.666666666666664</v>
      </c>
      <c r="M43" s="70"/>
      <c r="N43" s="70"/>
      <c r="O43" s="75"/>
      <c r="P43" s="71">
        <v>0.125</v>
      </c>
      <c r="Q43" s="71">
        <v>0.75</v>
      </c>
      <c r="R43" s="71">
        <v>0.625</v>
      </c>
      <c r="S43" s="110"/>
      <c r="T43" s="7">
        <f t="shared" si="0"/>
        <v>3840.004435416667</v>
      </c>
      <c r="U43" s="131">
        <f t="shared" si="4"/>
        <v>20.900095322916666</v>
      </c>
      <c r="V43" s="26">
        <f t="shared" si="1"/>
        <v>362.40931227083337</v>
      </c>
      <c r="W43" s="136">
        <f t="shared" si="5"/>
        <v>1.8379570613541667</v>
      </c>
      <c r="X43" s="26">
        <f t="shared" si="2"/>
        <v>344.5470039375</v>
      </c>
      <c r="Y43" s="3">
        <f t="shared" si="6"/>
        <v>1.7227350196875</v>
      </c>
      <c r="Z43" s="105" t="s">
        <v>17</v>
      </c>
    </row>
    <row r="44" spans="1:26" ht="18" customHeight="1" hidden="1">
      <c r="A44" s="67">
        <f t="shared" si="3"/>
        <v>39059</v>
      </c>
      <c r="B44" s="68">
        <v>9772</v>
      </c>
      <c r="C44" s="68">
        <v>12984</v>
      </c>
      <c r="D44" s="68">
        <v>12491</v>
      </c>
      <c r="E44" s="68">
        <v>32064</v>
      </c>
      <c r="F44" s="68"/>
      <c r="G44" s="68">
        <v>416.25</v>
      </c>
      <c r="H44" s="69"/>
      <c r="I44" s="69"/>
      <c r="J44" s="100"/>
      <c r="K44" s="69"/>
      <c r="L44" s="68">
        <v>36.666666666666664</v>
      </c>
      <c r="M44" s="70"/>
      <c r="N44" s="70"/>
      <c r="O44" s="75"/>
      <c r="P44" s="71">
        <v>0.125</v>
      </c>
      <c r="Q44" s="71">
        <v>0.75</v>
      </c>
      <c r="R44" s="71">
        <v>0.625</v>
      </c>
      <c r="S44" s="110"/>
      <c r="T44" s="7">
        <f t="shared" si="0"/>
        <v>3977.3134354166673</v>
      </c>
      <c r="U44" s="131">
        <f t="shared" si="4"/>
        <v>19.952064177083336</v>
      </c>
      <c r="V44" s="26">
        <f t="shared" si="1"/>
        <v>362.40931227083337</v>
      </c>
      <c r="W44" s="136">
        <f t="shared" si="5"/>
        <v>1.8120465613541665</v>
      </c>
      <c r="X44" s="26">
        <f t="shared" si="2"/>
        <v>344.5470039375</v>
      </c>
      <c r="Y44" s="3">
        <f t="shared" si="6"/>
        <v>1.7227350196875</v>
      </c>
      <c r="Z44" s="105" t="s">
        <v>17</v>
      </c>
    </row>
    <row r="45" spans="1:26" ht="18" customHeight="1" hidden="1">
      <c r="A45" s="67">
        <v>39083</v>
      </c>
      <c r="B45" s="68">
        <v>10150</v>
      </c>
      <c r="C45" s="68">
        <v>14482.999678146121</v>
      </c>
      <c r="D45" s="68">
        <v>19488.00269905533</v>
      </c>
      <c r="E45" s="68">
        <v>39670</v>
      </c>
      <c r="F45" s="68"/>
      <c r="G45" s="68">
        <v>416.25</v>
      </c>
      <c r="H45" s="69"/>
      <c r="I45" s="69"/>
      <c r="J45" s="100"/>
      <c r="K45" s="69"/>
      <c r="L45" s="68">
        <v>36.666666666666664</v>
      </c>
      <c r="M45" s="70"/>
      <c r="N45" s="70"/>
      <c r="O45" s="75"/>
      <c r="P45" s="71">
        <v>0.125</v>
      </c>
      <c r="Q45" s="71">
        <v>0.75</v>
      </c>
      <c r="R45" s="71">
        <v>0.625</v>
      </c>
      <c r="S45" s="110"/>
      <c r="T45" s="7">
        <f t="shared" si="0"/>
        <v>4779.487494846703</v>
      </c>
      <c r="U45" s="131">
        <f t="shared" si="4"/>
        <v>22.34180792450669</v>
      </c>
      <c r="V45" s="26">
        <f t="shared" si="1"/>
        <v>362.40931227083337</v>
      </c>
      <c r="W45" s="136">
        <f t="shared" si="5"/>
        <v>1.9932512174895831</v>
      </c>
      <c r="X45" s="26">
        <f t="shared" si="2"/>
        <v>344.5470039375</v>
      </c>
      <c r="Y45" s="3">
        <f t="shared" si="6"/>
        <v>1.89500852165625</v>
      </c>
      <c r="Z45" s="105" t="s">
        <v>17</v>
      </c>
    </row>
    <row r="46" spans="1:26" ht="18" customHeight="1" hidden="1">
      <c r="A46" s="67">
        <f t="shared" si="3"/>
        <v>39114</v>
      </c>
      <c r="B46" s="68">
        <v>11016.002166847236</v>
      </c>
      <c r="C46" s="68">
        <v>13517.000321853877</v>
      </c>
      <c r="D46" s="68">
        <v>13330.998650472335</v>
      </c>
      <c r="E46" s="68">
        <v>35558</v>
      </c>
      <c r="F46" s="68"/>
      <c r="G46" s="68">
        <v>416.25</v>
      </c>
      <c r="H46" s="69"/>
      <c r="I46" s="69"/>
      <c r="J46" s="100"/>
      <c r="K46" s="69"/>
      <c r="L46" s="68">
        <v>36.666666666666664</v>
      </c>
      <c r="M46" s="70"/>
      <c r="N46" s="70"/>
      <c r="O46" s="75"/>
      <c r="P46" s="71">
        <v>0.125</v>
      </c>
      <c r="Q46" s="71">
        <v>0.75</v>
      </c>
      <c r="R46" s="71">
        <v>0.625</v>
      </c>
      <c r="S46" s="110"/>
      <c r="T46" s="7">
        <f t="shared" si="0"/>
        <v>4315.746476897086</v>
      </c>
      <c r="U46" s="131">
        <f t="shared" si="4"/>
        <v>24.49968116295523</v>
      </c>
      <c r="V46" s="26">
        <f t="shared" si="1"/>
        <v>362.40931227083337</v>
      </c>
      <c r="W46" s="136">
        <f t="shared" si="5"/>
        <v>2.1744558736249995</v>
      </c>
      <c r="X46" s="26">
        <f t="shared" si="2"/>
        <v>344.5470039375</v>
      </c>
      <c r="Y46" s="3">
        <f t="shared" si="6"/>
        <v>2.067282023625</v>
      </c>
      <c r="Z46" s="105" t="s">
        <v>17</v>
      </c>
    </row>
    <row r="47" spans="1:26" ht="18" customHeight="1" hidden="1">
      <c r="A47" s="67">
        <f t="shared" si="3"/>
        <v>39145</v>
      </c>
      <c r="B47" s="68">
        <v>10791.002166847236</v>
      </c>
      <c r="C47" s="68">
        <v>12546.997103315092</v>
      </c>
      <c r="D47" s="68">
        <v>13575</v>
      </c>
      <c r="E47" s="68">
        <v>32459</v>
      </c>
      <c r="F47" s="68"/>
      <c r="G47" s="68">
        <v>416.25</v>
      </c>
      <c r="H47" s="72"/>
      <c r="I47" s="72"/>
      <c r="J47" s="101"/>
      <c r="K47" s="72"/>
      <c r="L47" s="68">
        <v>36.666666666666664</v>
      </c>
      <c r="M47" s="70"/>
      <c r="N47" s="70"/>
      <c r="O47" s="75"/>
      <c r="P47" s="71">
        <v>0.125</v>
      </c>
      <c r="Q47" s="71">
        <v>0.75</v>
      </c>
      <c r="R47" s="71">
        <v>0.625</v>
      </c>
      <c r="S47" s="110"/>
      <c r="T47" s="7">
        <f t="shared" si="0"/>
        <v>4055.0974301718084</v>
      </c>
      <c r="U47" s="131">
        <f t="shared" si="4"/>
        <v>23.7164606603328</v>
      </c>
      <c r="V47" s="26">
        <f t="shared" si="1"/>
        <v>362.40931227083337</v>
      </c>
      <c r="W47" s="136">
        <f t="shared" si="5"/>
        <v>2.1744558736249995</v>
      </c>
      <c r="X47" s="26">
        <f t="shared" si="2"/>
        <v>344.5470039375</v>
      </c>
      <c r="Y47" s="3">
        <f t="shared" si="6"/>
        <v>2.067282023625</v>
      </c>
      <c r="Z47" s="105" t="s">
        <v>17</v>
      </c>
    </row>
    <row r="48" spans="1:26" ht="18" customHeight="1" hidden="1">
      <c r="A48" s="67">
        <f t="shared" si="3"/>
        <v>39176</v>
      </c>
      <c r="B48" s="68">
        <v>9264</v>
      </c>
      <c r="C48" s="68">
        <v>11255</v>
      </c>
      <c r="D48" s="68">
        <v>12866</v>
      </c>
      <c r="E48" s="68">
        <v>33842</v>
      </c>
      <c r="F48" s="68"/>
      <c r="G48" s="68">
        <v>416.25</v>
      </c>
      <c r="H48" s="73"/>
      <c r="I48" s="73"/>
      <c r="J48" s="102"/>
      <c r="K48" s="73"/>
      <c r="L48" s="68">
        <v>36.666666666666664</v>
      </c>
      <c r="M48" s="70"/>
      <c r="N48" s="70"/>
      <c r="O48" s="75"/>
      <c r="P48" s="71">
        <v>0.125</v>
      </c>
      <c r="Q48" s="71">
        <v>0.75</v>
      </c>
      <c r="R48" s="71">
        <v>0.625</v>
      </c>
      <c r="S48" s="110"/>
      <c r="T48" s="7">
        <f t="shared" si="0"/>
        <v>4062.843435416667</v>
      </c>
      <c r="U48" s="131">
        <f t="shared" si="4"/>
        <v>22.7910786603328</v>
      </c>
      <c r="V48" s="26">
        <f t="shared" si="1"/>
        <v>362.40931227083337</v>
      </c>
      <c r="W48" s="136">
        <f t="shared" si="5"/>
        <v>2.1744558736249995</v>
      </c>
      <c r="X48" s="26">
        <f t="shared" si="2"/>
        <v>344.5470039375</v>
      </c>
      <c r="Y48" s="3">
        <f t="shared" si="6"/>
        <v>2.067282023625</v>
      </c>
      <c r="Z48" s="105" t="s">
        <v>17</v>
      </c>
    </row>
    <row r="49" spans="1:26" ht="18" customHeight="1" hidden="1">
      <c r="A49" s="67">
        <f t="shared" si="3"/>
        <v>39207</v>
      </c>
      <c r="B49" s="68">
        <v>5833</v>
      </c>
      <c r="C49" s="68">
        <v>7177</v>
      </c>
      <c r="D49" s="68">
        <v>8236</v>
      </c>
      <c r="E49" s="68">
        <v>20279</v>
      </c>
      <c r="F49" s="68"/>
      <c r="G49" s="68">
        <v>416.25</v>
      </c>
      <c r="H49" s="73"/>
      <c r="I49" s="73"/>
      <c r="J49" s="102"/>
      <c r="K49" s="73"/>
      <c r="L49" s="68">
        <v>36.666666666666664</v>
      </c>
      <c r="M49" s="70"/>
      <c r="N49" s="70"/>
      <c r="O49" s="75"/>
      <c r="P49" s="71">
        <v>0.125</v>
      </c>
      <c r="Q49" s="71">
        <v>0.75</v>
      </c>
      <c r="R49" s="71">
        <v>0.625</v>
      </c>
      <c r="S49" s="110"/>
      <c r="T49" s="7">
        <f t="shared" si="0"/>
        <v>2707.994435416667</v>
      </c>
      <c r="U49" s="131">
        <f t="shared" si="4"/>
        <v>22.2353511603328</v>
      </c>
      <c r="V49" s="26">
        <f t="shared" si="1"/>
        <v>362.40931227083337</v>
      </c>
      <c r="W49" s="136">
        <f t="shared" si="5"/>
        <v>2.1744558736249995</v>
      </c>
      <c r="X49" s="26">
        <f t="shared" si="2"/>
        <v>344.5470039375</v>
      </c>
      <c r="Y49" s="3">
        <f t="shared" si="6"/>
        <v>2.067282023625</v>
      </c>
      <c r="Z49" s="105" t="s">
        <v>17</v>
      </c>
    </row>
    <row r="50" spans="1:26" ht="18" customHeight="1" hidden="1">
      <c r="A50" s="67">
        <f t="shared" si="3"/>
        <v>39238</v>
      </c>
      <c r="B50" s="68">
        <v>6040</v>
      </c>
      <c r="C50" s="68">
        <v>6578.002481389578</v>
      </c>
      <c r="D50" s="68">
        <v>7197.000973709834</v>
      </c>
      <c r="E50" s="68">
        <v>17860</v>
      </c>
      <c r="F50" s="68"/>
      <c r="G50" s="68">
        <v>416.25</v>
      </c>
      <c r="H50" s="73"/>
      <c r="I50" s="73"/>
      <c r="J50" s="102"/>
      <c r="K50" s="73"/>
      <c r="L50" s="68">
        <v>36.666666666666664</v>
      </c>
      <c r="M50" s="70"/>
      <c r="N50" s="70"/>
      <c r="O50" s="75"/>
      <c r="P50" s="71">
        <v>0.125</v>
      </c>
      <c r="Q50" s="71">
        <v>0.75</v>
      </c>
      <c r="R50" s="71">
        <v>0.625</v>
      </c>
      <c r="S50" s="110"/>
      <c r="T50" s="7">
        <f t="shared" si="0"/>
        <v>2489.6175217941523</v>
      </c>
      <c r="U50" s="131">
        <f t="shared" si="4"/>
        <v>21.877403203521542</v>
      </c>
      <c r="V50" s="26">
        <f t="shared" si="1"/>
        <v>362.40931227083337</v>
      </c>
      <c r="W50" s="136">
        <f t="shared" si="5"/>
        <v>2.1744558736249995</v>
      </c>
      <c r="X50" s="26">
        <f t="shared" si="2"/>
        <v>344.5470039375</v>
      </c>
      <c r="Y50" s="3">
        <f t="shared" si="6"/>
        <v>2.067282023625</v>
      </c>
      <c r="Z50" s="105" t="s">
        <v>17</v>
      </c>
    </row>
    <row r="51" spans="1:26" ht="18" customHeight="1" hidden="1">
      <c r="A51" s="67">
        <f t="shared" si="3"/>
        <v>39269</v>
      </c>
      <c r="B51" s="68">
        <v>6635</v>
      </c>
      <c r="C51" s="68">
        <v>7978.002481389578</v>
      </c>
      <c r="D51" s="68">
        <v>9036.001298279778</v>
      </c>
      <c r="E51" s="68">
        <v>19750</v>
      </c>
      <c r="F51" s="68"/>
      <c r="G51" s="68">
        <v>416.25</v>
      </c>
      <c r="H51" s="73"/>
      <c r="I51" s="73"/>
      <c r="J51" s="102"/>
      <c r="K51" s="73"/>
      <c r="L51" s="68">
        <v>36.666666666666664</v>
      </c>
      <c r="M51" s="70"/>
      <c r="N51" s="70"/>
      <c r="O51" s="75"/>
      <c r="P51" s="71">
        <v>0.125</v>
      </c>
      <c r="Q51" s="71">
        <v>0.75</v>
      </c>
      <c r="R51" s="71">
        <v>0.625</v>
      </c>
      <c r="S51" s="110"/>
      <c r="T51" s="7">
        <f t="shared" si="0"/>
        <v>2732.6775299084006</v>
      </c>
      <c r="U51" s="131">
        <f t="shared" si="4"/>
        <v>21.463220250767407</v>
      </c>
      <c r="V51" s="26">
        <f t="shared" si="1"/>
        <v>362.40931227083337</v>
      </c>
      <c r="W51" s="136">
        <f t="shared" si="5"/>
        <v>2.1744558736249995</v>
      </c>
      <c r="X51" s="26">
        <f t="shared" si="2"/>
        <v>344.5470039375</v>
      </c>
      <c r="Y51" s="3">
        <f t="shared" si="6"/>
        <v>2.067282023625</v>
      </c>
      <c r="Z51" s="105" t="s">
        <v>17</v>
      </c>
    </row>
    <row r="52" spans="1:26" ht="18" customHeight="1" hidden="1">
      <c r="A52" s="67">
        <f t="shared" si="3"/>
        <v>39300</v>
      </c>
      <c r="B52" s="68">
        <v>4425</v>
      </c>
      <c r="C52" s="68">
        <v>6541.997518610422</v>
      </c>
      <c r="D52" s="68">
        <v>6621.999350860111</v>
      </c>
      <c r="E52" s="68">
        <v>17489</v>
      </c>
      <c r="F52" s="68"/>
      <c r="G52" s="68">
        <v>416.25</v>
      </c>
      <c r="H52" s="73"/>
      <c r="I52" s="73"/>
      <c r="J52" s="102"/>
      <c r="K52" s="73"/>
      <c r="L52" s="68">
        <v>36.666666666666664</v>
      </c>
      <c r="M52" s="70"/>
      <c r="N52" s="70"/>
      <c r="O52" s="75"/>
      <c r="P52" s="71">
        <v>0.125</v>
      </c>
      <c r="Q52" s="71">
        <v>0.75</v>
      </c>
      <c r="R52" s="71">
        <v>0.625</v>
      </c>
      <c r="S52" s="110"/>
      <c r="T52" s="7">
        <f t="shared" si="0"/>
        <v>2396.0813571534304</v>
      </c>
      <c r="U52" s="131">
        <f t="shared" si="4"/>
        <v>21.15270921163579</v>
      </c>
      <c r="V52" s="26">
        <f t="shared" si="1"/>
        <v>362.40931227083337</v>
      </c>
      <c r="W52" s="136">
        <f t="shared" si="5"/>
        <v>2.1744558736249995</v>
      </c>
      <c r="X52" s="26">
        <f t="shared" si="2"/>
        <v>344.5470039375</v>
      </c>
      <c r="Y52" s="3">
        <f t="shared" si="6"/>
        <v>2.067282023625</v>
      </c>
      <c r="Z52" s="105" t="s">
        <v>17</v>
      </c>
    </row>
    <row r="53" spans="1:26" ht="18" customHeight="1" hidden="1">
      <c r="A53" s="67">
        <f t="shared" si="3"/>
        <v>39331</v>
      </c>
      <c r="B53" s="68">
        <v>6210.997920997921</v>
      </c>
      <c r="C53" s="68">
        <v>5778.002481389577</v>
      </c>
      <c r="D53" s="68">
        <v>4876.001298279779</v>
      </c>
      <c r="E53" s="68">
        <v>16000</v>
      </c>
      <c r="F53" s="68"/>
      <c r="G53" s="68">
        <v>416.25</v>
      </c>
      <c r="H53" s="73"/>
      <c r="I53" s="73"/>
      <c r="J53" s="102"/>
      <c r="K53" s="73"/>
      <c r="L53" s="68">
        <v>36.666666666666664</v>
      </c>
      <c r="M53" s="70"/>
      <c r="N53" s="70"/>
      <c r="O53" s="75"/>
      <c r="P53" s="71">
        <v>0.125</v>
      </c>
      <c r="Q53" s="71">
        <v>0.75</v>
      </c>
      <c r="R53" s="71">
        <v>0.625</v>
      </c>
      <c r="S53" s="110"/>
      <c r="T53" s="7">
        <f t="shared" si="0"/>
        <v>2275.533465459336</v>
      </c>
      <c r="U53" s="131">
        <f t="shared" si="4"/>
        <v>20.775947726657126</v>
      </c>
      <c r="V53" s="26">
        <f t="shared" si="1"/>
        <v>362.40931227083337</v>
      </c>
      <c r="W53" s="136">
        <f t="shared" si="5"/>
        <v>2.1744558736249995</v>
      </c>
      <c r="X53" s="26">
        <f t="shared" si="2"/>
        <v>344.5470039375</v>
      </c>
      <c r="Y53" s="3">
        <f t="shared" si="6"/>
        <v>2.067282023625</v>
      </c>
      <c r="Z53" s="105" t="s">
        <v>17</v>
      </c>
    </row>
    <row r="54" spans="1:26" ht="18" customHeight="1" hidden="1">
      <c r="A54" s="67">
        <f t="shared" si="3"/>
        <v>39362</v>
      </c>
      <c r="B54" s="68">
        <v>8207.99896049896</v>
      </c>
      <c r="C54" s="68">
        <v>9484.001240694788</v>
      </c>
      <c r="D54" s="68">
        <v>11514.001947419669</v>
      </c>
      <c r="E54" s="68">
        <v>24555</v>
      </c>
      <c r="F54" s="68"/>
      <c r="G54" s="68">
        <v>416.25</v>
      </c>
      <c r="H54" s="73"/>
      <c r="I54" s="73"/>
      <c r="J54" s="102"/>
      <c r="K54" s="73"/>
      <c r="L54" s="68">
        <v>36.666666666666664</v>
      </c>
      <c r="M54" s="70"/>
      <c r="N54" s="70"/>
      <c r="O54" s="75"/>
      <c r="P54" s="71">
        <v>0.125</v>
      </c>
      <c r="Q54" s="71">
        <v>0.75</v>
      </c>
      <c r="R54" s="71">
        <v>0.625</v>
      </c>
      <c r="S54" s="110"/>
      <c r="T54" s="7">
        <f t="shared" si="0"/>
        <v>3246.2204828949957</v>
      </c>
      <c r="U54" s="131">
        <f t="shared" si="4"/>
        <v>20.439308750396293</v>
      </c>
      <c r="V54" s="26">
        <f t="shared" si="1"/>
        <v>362.40931227083337</v>
      </c>
      <c r="W54" s="136">
        <f t="shared" si="5"/>
        <v>2.1744558736249995</v>
      </c>
      <c r="X54" s="26">
        <f t="shared" si="2"/>
        <v>344.5470039375</v>
      </c>
      <c r="Y54" s="3">
        <f t="shared" si="6"/>
        <v>2.067282023625</v>
      </c>
      <c r="Z54" s="105" t="s">
        <v>17</v>
      </c>
    </row>
    <row r="55" spans="1:26" ht="18" customHeight="1" hidden="1">
      <c r="A55" s="67">
        <f t="shared" si="3"/>
        <v>39393</v>
      </c>
      <c r="B55" s="68">
        <v>6855</v>
      </c>
      <c r="C55" s="68">
        <v>13436.99751861042</v>
      </c>
      <c r="D55" s="68">
        <v>10081.999350860111</v>
      </c>
      <c r="E55" s="68">
        <v>24766</v>
      </c>
      <c r="F55" s="68"/>
      <c r="G55" s="68">
        <v>416.25</v>
      </c>
      <c r="H55" s="73"/>
      <c r="I55" s="73"/>
      <c r="J55" s="102"/>
      <c r="K55" s="73"/>
      <c r="L55" s="68">
        <v>36.666666666666664</v>
      </c>
      <c r="M55" s="70"/>
      <c r="N55" s="70"/>
      <c r="O55" s="75"/>
      <c r="P55" s="71">
        <v>0.125</v>
      </c>
      <c r="Q55" s="71">
        <v>0.75</v>
      </c>
      <c r="R55" s="71">
        <v>0.625</v>
      </c>
      <c r="S55" s="110"/>
      <c r="T55" s="7">
        <f t="shared" si="0"/>
        <v>3283.33835715343</v>
      </c>
      <c r="U55" s="131">
        <f t="shared" si="4"/>
        <v>20.160975711264673</v>
      </c>
      <c r="V55" s="26">
        <f t="shared" si="1"/>
        <v>362.40931227083337</v>
      </c>
      <c r="W55" s="136">
        <f t="shared" si="5"/>
        <v>2.1744558736249995</v>
      </c>
      <c r="X55" s="26">
        <f t="shared" si="2"/>
        <v>344.5470039375</v>
      </c>
      <c r="Y55" s="3">
        <f t="shared" si="6"/>
        <v>2.067282023625</v>
      </c>
      <c r="Z55" s="105" t="s">
        <v>17</v>
      </c>
    </row>
    <row r="56" spans="1:26" ht="18" customHeight="1" hidden="1">
      <c r="A56" s="67">
        <f aca="true" t="shared" si="7" ref="A56:A61">A55+31</f>
        <v>39424</v>
      </c>
      <c r="B56" s="68">
        <v>6912.998960498961</v>
      </c>
      <c r="C56" s="68">
        <v>4345.998759305211</v>
      </c>
      <c r="D56" s="68">
        <v>7524.998377150276</v>
      </c>
      <c r="E56" s="68">
        <v>18869</v>
      </c>
      <c r="F56" s="68"/>
      <c r="G56" s="68">
        <v>416.25</v>
      </c>
      <c r="H56" s="73"/>
      <c r="I56" s="73"/>
      <c r="J56" s="102"/>
      <c r="K56" s="73"/>
      <c r="L56" s="68">
        <v>36.666666666666664</v>
      </c>
      <c r="M56" s="70"/>
      <c r="N56" s="70"/>
      <c r="O56" s="75"/>
      <c r="P56" s="71">
        <v>0.125</v>
      </c>
      <c r="Q56" s="71">
        <v>0.75</v>
      </c>
      <c r="R56" s="71">
        <v>0.625</v>
      </c>
      <c r="S56" s="110"/>
      <c r="T56" s="7">
        <f t="shared" si="0"/>
        <v>2545.7643316035214</v>
      </c>
      <c r="U56" s="131">
        <f t="shared" si="4"/>
        <v>19.445201159358103</v>
      </c>
      <c r="V56" s="26">
        <f t="shared" si="1"/>
        <v>362.40931227083337</v>
      </c>
      <c r="W56" s="136">
        <f t="shared" si="5"/>
        <v>2.1744558736249995</v>
      </c>
      <c r="X56" s="26">
        <f t="shared" si="2"/>
        <v>344.5470039375</v>
      </c>
      <c r="Y56" s="3">
        <f t="shared" si="6"/>
        <v>2.067282023625</v>
      </c>
      <c r="Z56" s="105" t="s">
        <v>17</v>
      </c>
    </row>
    <row r="57" spans="1:26" ht="18" customHeight="1" hidden="1">
      <c r="A57" s="67">
        <f t="shared" si="7"/>
        <v>39455</v>
      </c>
      <c r="B57" s="68">
        <f>17027+12879-20130</f>
        <v>9776</v>
      </c>
      <c r="C57" s="68">
        <f>15635+12085-16555</f>
        <v>11165</v>
      </c>
      <c r="D57" s="68">
        <f>11637+12189-12754</f>
        <v>11072</v>
      </c>
      <c r="E57" s="68">
        <v>34125</v>
      </c>
      <c r="F57" s="68"/>
      <c r="G57" s="68">
        <v>416.25</v>
      </c>
      <c r="H57" s="73"/>
      <c r="I57" s="73"/>
      <c r="J57" s="102"/>
      <c r="K57" s="73"/>
      <c r="L57" s="68">
        <v>36.666666666666664</v>
      </c>
      <c r="M57" s="70"/>
      <c r="N57" s="70"/>
      <c r="O57" s="75"/>
      <c r="P57" s="71">
        <v>0.125</v>
      </c>
      <c r="Q57" s="71">
        <v>0.75</v>
      </c>
      <c r="R57" s="71">
        <v>0.625</v>
      </c>
      <c r="S57" s="110"/>
      <c r="T57" s="7">
        <f t="shared" si="0"/>
        <v>4053.123435416667</v>
      </c>
      <c r="U57" s="131">
        <f t="shared" si="4"/>
        <v>19.08201912964308</v>
      </c>
      <c r="V57" s="26">
        <f t="shared" si="1"/>
        <v>362.40931227083337</v>
      </c>
      <c r="W57" s="136">
        <f t="shared" si="5"/>
        <v>2.1744558736249995</v>
      </c>
      <c r="X57" s="26">
        <f t="shared" si="2"/>
        <v>344.5470039375</v>
      </c>
      <c r="Y57" s="3">
        <f t="shared" si="6"/>
        <v>2.067282023625</v>
      </c>
      <c r="Z57" s="105" t="s">
        <v>17</v>
      </c>
    </row>
    <row r="58" spans="1:26" ht="18" customHeight="1" hidden="1">
      <c r="A58" s="67">
        <f t="shared" si="7"/>
        <v>39486</v>
      </c>
      <c r="B58" s="68">
        <f>20130+3073-13575</f>
        <v>9628</v>
      </c>
      <c r="C58" s="68">
        <f>16555+8891-12756</f>
        <v>12690</v>
      </c>
      <c r="D58" s="68">
        <f>12754+9147-10255</f>
        <v>11646</v>
      </c>
      <c r="E58" s="68">
        <v>16125</v>
      </c>
      <c r="F58" s="68"/>
      <c r="G58" s="68">
        <v>416.25</v>
      </c>
      <c r="H58" s="74"/>
      <c r="I58" s="73"/>
      <c r="J58" s="102"/>
      <c r="K58" s="73"/>
      <c r="L58" s="68">
        <v>36.666666666666664</v>
      </c>
      <c r="M58" s="70"/>
      <c r="N58" s="70"/>
      <c r="O58" s="75"/>
      <c r="P58" s="71">
        <v>0.125</v>
      </c>
      <c r="Q58" s="71">
        <v>0.75</v>
      </c>
      <c r="R58" s="71">
        <v>0.625</v>
      </c>
      <c r="S58" s="110"/>
      <c r="T58" s="7">
        <f t="shared" si="0"/>
        <v>2733.0104354166674</v>
      </c>
      <c r="U58" s="131">
        <f t="shared" si="4"/>
        <v>18.29065110890287</v>
      </c>
      <c r="V58" s="26">
        <f t="shared" si="1"/>
        <v>362.40931227083337</v>
      </c>
      <c r="W58" s="136">
        <f t="shared" si="5"/>
        <v>2.1744558736249995</v>
      </c>
      <c r="X58" s="26">
        <f t="shared" si="2"/>
        <v>344.5470039375</v>
      </c>
      <c r="Y58" s="3">
        <f t="shared" si="6"/>
        <v>2.067282023625</v>
      </c>
      <c r="Z58" s="105" t="s">
        <v>17</v>
      </c>
    </row>
    <row r="59" spans="1:26" ht="18" customHeight="1" hidden="1">
      <c r="A59" s="67">
        <f t="shared" si="7"/>
        <v>39517</v>
      </c>
      <c r="B59" s="68">
        <f>13575+3319-10468</f>
        <v>6426</v>
      </c>
      <c r="C59" s="68">
        <f>12756+9824-10468</f>
        <v>12112</v>
      </c>
      <c r="D59" s="68">
        <f>10255+6120-3978</f>
        <v>12397</v>
      </c>
      <c r="E59" s="68">
        <v>26674</v>
      </c>
      <c r="F59" s="68"/>
      <c r="G59" s="68">
        <v>416.25</v>
      </c>
      <c r="H59" s="74"/>
      <c r="I59" s="73"/>
      <c r="J59" s="102"/>
      <c r="K59" s="73"/>
      <c r="L59" s="68">
        <v>36.666666666666664</v>
      </c>
      <c r="M59" s="70"/>
      <c r="N59" s="70"/>
      <c r="O59" s="75"/>
      <c r="P59" s="71">
        <v>0.125</v>
      </c>
      <c r="Q59" s="71">
        <v>0.75</v>
      </c>
      <c r="R59" s="71">
        <v>0.625</v>
      </c>
      <c r="S59" s="110"/>
      <c r="T59" s="7">
        <f t="shared" si="0"/>
        <v>3439.7974354166668</v>
      </c>
      <c r="U59" s="131">
        <f t="shared" si="4"/>
        <v>17.9830011115253</v>
      </c>
      <c r="V59" s="26">
        <f t="shared" si="1"/>
        <v>362.40931227083337</v>
      </c>
      <c r="W59" s="136">
        <f t="shared" si="5"/>
        <v>2.1744558736249995</v>
      </c>
      <c r="X59" s="26">
        <f t="shared" si="2"/>
        <v>344.5470039375</v>
      </c>
      <c r="Y59" s="3">
        <f t="shared" si="6"/>
        <v>2.067282023625</v>
      </c>
      <c r="Z59" s="105" t="s">
        <v>17</v>
      </c>
    </row>
    <row r="60" spans="1:26" ht="18" customHeight="1" hidden="1">
      <c r="A60" s="67">
        <f t="shared" si="7"/>
        <v>39548</v>
      </c>
      <c r="B60" s="68">
        <f>10468+12575-15537</f>
        <v>7506</v>
      </c>
      <c r="C60" s="68">
        <f>10468+12575-15537</f>
        <v>7506</v>
      </c>
      <c r="D60" s="68">
        <f>3978+18919-13893</f>
        <v>9004</v>
      </c>
      <c r="E60" s="68">
        <v>31289</v>
      </c>
      <c r="F60" s="68"/>
      <c r="G60" s="68">
        <v>416.25</v>
      </c>
      <c r="H60" s="74"/>
      <c r="I60" s="73"/>
      <c r="J60" s="102"/>
      <c r="K60" s="73"/>
      <c r="L60" s="68">
        <v>36.666666666666664</v>
      </c>
      <c r="M60" s="70"/>
      <c r="N60" s="70"/>
      <c r="O60" s="75"/>
      <c r="P60" s="71">
        <v>0.125</v>
      </c>
      <c r="Q60" s="71">
        <v>0.75</v>
      </c>
      <c r="R60" s="71">
        <v>0.625</v>
      </c>
      <c r="S60" s="110"/>
      <c r="T60" s="7">
        <f t="shared" si="0"/>
        <v>3624.0424354166666</v>
      </c>
      <c r="U60" s="131">
        <f t="shared" si="4"/>
        <v>17.763600611525302</v>
      </c>
      <c r="V60" s="26">
        <f t="shared" si="1"/>
        <v>362.40931227083337</v>
      </c>
      <c r="W60" s="136">
        <f t="shared" si="5"/>
        <v>2.1744558736249995</v>
      </c>
      <c r="X60" s="26">
        <f t="shared" si="2"/>
        <v>344.5470039375</v>
      </c>
      <c r="Y60" s="3">
        <f t="shared" si="6"/>
        <v>2.067282023625</v>
      </c>
      <c r="Z60" s="105" t="s">
        <v>17</v>
      </c>
    </row>
    <row r="61" spans="1:26" ht="18" customHeight="1" hidden="1">
      <c r="A61" s="67">
        <f t="shared" si="7"/>
        <v>39579</v>
      </c>
      <c r="B61" s="68">
        <v>4478</v>
      </c>
      <c r="C61" s="68">
        <v>5472</v>
      </c>
      <c r="D61" s="68">
        <v>5486</v>
      </c>
      <c r="E61" s="68">
        <v>20284</v>
      </c>
      <c r="F61" s="68"/>
      <c r="G61" s="68">
        <v>416.25</v>
      </c>
      <c r="H61" s="74"/>
      <c r="I61" s="73"/>
      <c r="J61" s="102"/>
      <c r="K61" s="73"/>
      <c r="L61" s="68">
        <v>36.666666666666664</v>
      </c>
      <c r="M61" s="70"/>
      <c r="N61" s="70"/>
      <c r="O61" s="75"/>
      <c r="P61" s="71">
        <v>0.125</v>
      </c>
      <c r="Q61" s="71">
        <v>0.75</v>
      </c>
      <c r="R61" s="71">
        <v>0.625</v>
      </c>
      <c r="S61" s="110"/>
      <c r="T61" s="7">
        <f t="shared" si="0"/>
        <v>2554.994435416667</v>
      </c>
      <c r="U61" s="131">
        <f t="shared" si="4"/>
        <v>17.6871006115253</v>
      </c>
      <c r="V61" s="26">
        <f t="shared" si="1"/>
        <v>362.40931227083337</v>
      </c>
      <c r="W61" s="136">
        <f t="shared" si="5"/>
        <v>2.1744558736249995</v>
      </c>
      <c r="X61" s="26">
        <f t="shared" si="2"/>
        <v>344.5470039375</v>
      </c>
      <c r="Y61" s="3">
        <f t="shared" si="6"/>
        <v>2.067282023625</v>
      </c>
      <c r="Z61" s="105" t="s">
        <v>17</v>
      </c>
    </row>
    <row r="62" spans="1:26" ht="18" customHeight="1" hidden="1">
      <c r="A62" s="67">
        <f>A61+31</f>
        <v>39610</v>
      </c>
      <c r="B62" s="68">
        <v>2814</v>
      </c>
      <c r="C62" s="68">
        <v>4128</v>
      </c>
      <c r="D62" s="68">
        <v>6331</v>
      </c>
      <c r="E62" s="68">
        <v>12806</v>
      </c>
      <c r="F62" s="68"/>
      <c r="G62" s="68">
        <v>416.25</v>
      </c>
      <c r="H62" s="74"/>
      <c r="I62" s="73"/>
      <c r="J62" s="102"/>
      <c r="K62" s="73"/>
      <c r="L62" s="68">
        <v>36.666666666666664</v>
      </c>
      <c r="M62" s="70"/>
      <c r="N62" s="70"/>
      <c r="O62" s="75"/>
      <c r="P62" s="71">
        <v>0.125</v>
      </c>
      <c r="Q62" s="71">
        <v>0.75</v>
      </c>
      <c r="R62" s="71">
        <v>0.625</v>
      </c>
      <c r="S62" s="110"/>
      <c r="T62" s="7">
        <f t="shared" si="0"/>
        <v>1922.6074354166665</v>
      </c>
      <c r="U62" s="131">
        <f t="shared" si="4"/>
        <v>17.403595568336556</v>
      </c>
      <c r="V62" s="26">
        <f t="shared" si="1"/>
        <v>362.40931227083337</v>
      </c>
      <c r="W62" s="136">
        <f t="shared" si="5"/>
        <v>2.1744558736249995</v>
      </c>
      <c r="X62" s="26">
        <f t="shared" si="2"/>
        <v>344.5470039375</v>
      </c>
      <c r="Y62" s="3">
        <f t="shared" si="6"/>
        <v>2.067282023625</v>
      </c>
      <c r="Z62" s="105" t="s">
        <v>17</v>
      </c>
    </row>
    <row r="63" spans="1:26" ht="18" customHeight="1" hidden="1">
      <c r="A63" s="67">
        <f>A62+31</f>
        <v>39641</v>
      </c>
      <c r="B63" s="68">
        <v>4267</v>
      </c>
      <c r="C63" s="68">
        <v>5661</v>
      </c>
      <c r="D63" s="68">
        <v>7185</v>
      </c>
      <c r="E63" s="68">
        <v>14250</v>
      </c>
      <c r="F63" s="68"/>
      <c r="G63" s="68">
        <v>416.25</v>
      </c>
      <c r="H63" s="74"/>
      <c r="I63" s="73"/>
      <c r="J63" s="102"/>
      <c r="K63" s="73"/>
      <c r="L63" s="68">
        <v>36.666666666666664</v>
      </c>
      <c r="M63" s="70"/>
      <c r="N63" s="70"/>
      <c r="O63" s="75"/>
      <c r="P63" s="71">
        <v>0.125</v>
      </c>
      <c r="Q63" s="71">
        <v>0.75</v>
      </c>
      <c r="R63" s="71">
        <v>0.625</v>
      </c>
      <c r="S63" s="110"/>
      <c r="T63" s="7">
        <f t="shared" si="0"/>
        <v>2137.0694354166667</v>
      </c>
      <c r="U63" s="131">
        <f t="shared" si="4"/>
        <v>17.10579152109069</v>
      </c>
      <c r="V63" s="26">
        <f t="shared" si="1"/>
        <v>362.40931227083337</v>
      </c>
      <c r="W63" s="136">
        <f t="shared" si="5"/>
        <v>2.1744558736249995</v>
      </c>
      <c r="X63" s="26">
        <f t="shared" si="2"/>
        <v>344.5470039375</v>
      </c>
      <c r="Y63" s="3">
        <f t="shared" si="6"/>
        <v>2.067282023625</v>
      </c>
      <c r="Z63" s="105" t="s">
        <v>17</v>
      </c>
    </row>
    <row r="64" spans="1:26" ht="18" customHeight="1" hidden="1">
      <c r="A64" s="67">
        <f>A63+31</f>
        <v>39672</v>
      </c>
      <c r="B64" s="68">
        <v>3097</v>
      </c>
      <c r="C64" s="68">
        <v>3429</v>
      </c>
      <c r="D64" s="68">
        <v>2530</v>
      </c>
      <c r="E64" s="68">
        <v>9130</v>
      </c>
      <c r="F64" s="68"/>
      <c r="G64" s="68">
        <v>416.25</v>
      </c>
      <c r="H64" s="74"/>
      <c r="I64" s="73"/>
      <c r="J64" s="102"/>
      <c r="K64" s="73"/>
      <c r="L64" s="68">
        <v>36.666666666666664</v>
      </c>
      <c r="M64" s="70"/>
      <c r="N64" s="70"/>
      <c r="O64" s="75"/>
      <c r="P64" s="71">
        <v>0.125</v>
      </c>
      <c r="Q64" s="71">
        <v>0.75</v>
      </c>
      <c r="R64" s="71">
        <v>0.625</v>
      </c>
      <c r="S64" s="110"/>
      <c r="T64" s="7">
        <f t="shared" si="0"/>
        <v>1539.5044354166666</v>
      </c>
      <c r="U64" s="131">
        <f t="shared" si="4"/>
        <v>16.67750306022231</v>
      </c>
      <c r="V64" s="26">
        <f t="shared" si="1"/>
        <v>362.40931227083337</v>
      </c>
      <c r="W64" s="136">
        <f t="shared" si="5"/>
        <v>2.1744558736249995</v>
      </c>
      <c r="X64" s="26">
        <f t="shared" si="2"/>
        <v>344.5470039375</v>
      </c>
      <c r="Y64" s="3">
        <f t="shared" si="6"/>
        <v>2.067282023625</v>
      </c>
      <c r="Z64" s="105" t="s">
        <v>17</v>
      </c>
    </row>
    <row r="65" spans="1:26" ht="18" customHeight="1" hidden="1">
      <c r="A65" s="67">
        <f aca="true" t="shared" si="8" ref="A65:A116">A64+31</f>
        <v>39703</v>
      </c>
      <c r="B65" s="68">
        <v>2748</v>
      </c>
      <c r="C65" s="68">
        <v>3706</v>
      </c>
      <c r="D65" s="68">
        <v>2022</v>
      </c>
      <c r="E65" s="68">
        <v>12212</v>
      </c>
      <c r="F65" s="68"/>
      <c r="G65" s="68">
        <v>416.25</v>
      </c>
      <c r="H65" s="74"/>
      <c r="I65" s="73"/>
      <c r="J65" s="102"/>
      <c r="K65" s="73"/>
      <c r="L65" s="68">
        <v>36.666666666666664</v>
      </c>
      <c r="M65" s="70"/>
      <c r="N65" s="70"/>
      <c r="O65" s="75"/>
      <c r="P65" s="71">
        <v>0.125</v>
      </c>
      <c r="Q65" s="71">
        <v>0.75</v>
      </c>
      <c r="R65" s="71">
        <v>0.625</v>
      </c>
      <c r="S65" s="110"/>
      <c r="T65" s="7">
        <f t="shared" si="0"/>
        <v>1757.1424354166666</v>
      </c>
      <c r="U65" s="131">
        <f t="shared" si="4"/>
        <v>16.41830754520097</v>
      </c>
      <c r="V65" s="26">
        <f t="shared" si="1"/>
        <v>362.40931227083337</v>
      </c>
      <c r="W65" s="136">
        <f t="shared" si="5"/>
        <v>2.1744558736249995</v>
      </c>
      <c r="X65" s="26">
        <f t="shared" si="2"/>
        <v>344.5470039375</v>
      </c>
      <c r="Y65" s="3">
        <f t="shared" si="6"/>
        <v>2.067282023625</v>
      </c>
      <c r="Z65" s="105" t="s">
        <v>17</v>
      </c>
    </row>
    <row r="66" spans="1:26" ht="18" customHeight="1" hidden="1">
      <c r="A66" s="67">
        <f t="shared" si="8"/>
        <v>39734</v>
      </c>
      <c r="B66" s="68">
        <v>4320</v>
      </c>
      <c r="C66" s="68">
        <v>5943</v>
      </c>
      <c r="D66" s="68">
        <v>6120</v>
      </c>
      <c r="E66" s="68">
        <v>16278</v>
      </c>
      <c r="F66" s="68"/>
      <c r="G66" s="68">
        <v>416.25</v>
      </c>
      <c r="H66" s="74"/>
      <c r="I66" s="73"/>
      <c r="J66" s="102"/>
      <c r="K66" s="73"/>
      <c r="L66" s="68">
        <v>36.666666666666664</v>
      </c>
      <c r="M66" s="70"/>
      <c r="N66" s="70"/>
      <c r="O66" s="75"/>
      <c r="P66" s="71">
        <v>0.125</v>
      </c>
      <c r="Q66" s="71">
        <v>0.75</v>
      </c>
      <c r="R66" s="71">
        <v>0.625</v>
      </c>
      <c r="S66" s="110"/>
      <c r="T66" s="7">
        <f t="shared" si="0"/>
        <v>2273.2654354166666</v>
      </c>
      <c r="U66" s="131">
        <f t="shared" si="4"/>
        <v>15.931830021461808</v>
      </c>
      <c r="V66" s="26">
        <f t="shared" si="1"/>
        <v>362.40931227083337</v>
      </c>
      <c r="W66" s="136">
        <f t="shared" si="5"/>
        <v>2.1744558736249995</v>
      </c>
      <c r="X66" s="26">
        <f t="shared" si="2"/>
        <v>344.5470039375</v>
      </c>
      <c r="Y66" s="3">
        <f t="shared" si="6"/>
        <v>2.067282023625</v>
      </c>
      <c r="Z66" s="105" t="s">
        <v>17</v>
      </c>
    </row>
    <row r="67" spans="1:26" ht="18" customHeight="1" hidden="1">
      <c r="A67" s="67">
        <f t="shared" si="8"/>
        <v>39765</v>
      </c>
      <c r="B67" s="68">
        <v>10931</v>
      </c>
      <c r="C67" s="68">
        <v>9012</v>
      </c>
      <c r="D67" s="68">
        <v>12328</v>
      </c>
      <c r="E67" s="68">
        <v>17663</v>
      </c>
      <c r="F67" s="68"/>
      <c r="G67" s="68">
        <v>416.25</v>
      </c>
      <c r="H67" s="74"/>
      <c r="I67" s="73"/>
      <c r="J67" s="102"/>
      <c r="K67" s="73"/>
      <c r="L67" s="68">
        <v>36.666666666666664</v>
      </c>
      <c r="M67" s="75">
        <v>110</v>
      </c>
      <c r="N67" s="70"/>
      <c r="O67" s="75"/>
      <c r="P67" s="71">
        <v>0.125</v>
      </c>
      <c r="Q67" s="71">
        <v>0.75</v>
      </c>
      <c r="R67" s="71">
        <v>0.625</v>
      </c>
      <c r="S67" s="110"/>
      <c r="T67" s="7">
        <f t="shared" si="0"/>
        <v>3547.0646854166666</v>
      </c>
      <c r="U67" s="131">
        <f t="shared" si="4"/>
        <v>16.063693185593426</v>
      </c>
      <c r="V67" s="26">
        <f t="shared" si="1"/>
        <v>362.40931227083337</v>
      </c>
      <c r="W67" s="136">
        <f t="shared" si="5"/>
        <v>2.1744558736249995</v>
      </c>
      <c r="X67" s="26">
        <f t="shared" si="2"/>
        <v>344.5470039375</v>
      </c>
      <c r="Y67" s="3">
        <f t="shared" si="6"/>
        <v>2.067282023625</v>
      </c>
      <c r="Z67" s="105" t="s">
        <v>17</v>
      </c>
    </row>
    <row r="68" spans="1:26" ht="18" customHeight="1" hidden="1">
      <c r="A68" s="67">
        <f t="shared" si="8"/>
        <v>39796</v>
      </c>
      <c r="B68" s="68">
        <v>3766</v>
      </c>
      <c r="C68" s="68">
        <v>4958</v>
      </c>
      <c r="D68" s="68">
        <v>6033</v>
      </c>
      <c r="E68" s="68">
        <v>13129</v>
      </c>
      <c r="F68" s="68"/>
      <c r="G68" s="74"/>
      <c r="H68" s="75">
        <v>183</v>
      </c>
      <c r="I68" s="73"/>
      <c r="J68" s="102"/>
      <c r="K68" s="73"/>
      <c r="L68" s="73"/>
      <c r="M68" s="75">
        <v>110</v>
      </c>
      <c r="N68" s="70"/>
      <c r="O68" s="75"/>
      <c r="P68" s="71">
        <v>0.125</v>
      </c>
      <c r="Q68" s="71">
        <v>0.75</v>
      </c>
      <c r="R68" s="71">
        <v>0.625</v>
      </c>
      <c r="S68" s="110"/>
      <c r="T68" s="7">
        <f t="shared" si="0"/>
        <v>2131.05151875</v>
      </c>
      <c r="U68" s="131">
        <f t="shared" si="4"/>
        <v>15.856336779166666</v>
      </c>
      <c r="V68" s="26">
        <f t="shared" si="1"/>
        <v>9.225475</v>
      </c>
      <c r="W68" s="136">
        <f t="shared" si="5"/>
        <v>1.9978639549895831</v>
      </c>
      <c r="X68" s="26">
        <f aca="true" t="shared" si="9" ref="X68:X81">(P68*$P$8*$P$11)+(Q68*$Q$8*$Q$11)+(R68*$R$8*$R$11)</f>
        <v>9.225475</v>
      </c>
      <c r="Y68" s="3">
        <f t="shared" si="6"/>
        <v>1.89962125915625</v>
      </c>
      <c r="Z68" s="105" t="s">
        <v>25</v>
      </c>
    </row>
    <row r="69" spans="1:26" ht="18" customHeight="1">
      <c r="A69" s="67">
        <f t="shared" si="8"/>
        <v>39827</v>
      </c>
      <c r="B69" s="68">
        <v>8992</v>
      </c>
      <c r="C69" s="68">
        <v>6624</v>
      </c>
      <c r="D69" s="68">
        <v>2797</v>
      </c>
      <c r="E69" s="68">
        <v>15771</v>
      </c>
      <c r="F69" s="68"/>
      <c r="G69" s="74"/>
      <c r="H69" s="75">
        <v>183</v>
      </c>
      <c r="I69" s="73"/>
      <c r="J69" s="102"/>
      <c r="K69" s="73"/>
      <c r="L69" s="73"/>
      <c r="M69" s="75">
        <v>110</v>
      </c>
      <c r="N69" s="70"/>
      <c r="O69" s="75"/>
      <c r="P69" s="71">
        <v>0.125</v>
      </c>
      <c r="Q69" s="71">
        <v>0.75</v>
      </c>
      <c r="R69" s="71">
        <v>0.625</v>
      </c>
      <c r="S69" s="110"/>
      <c r="T69" s="7">
        <f t="shared" si="0"/>
        <v>2454.59951875</v>
      </c>
      <c r="U69" s="131">
        <f t="shared" si="4"/>
        <v>15.057074820833334</v>
      </c>
      <c r="V69" s="26">
        <f t="shared" si="1"/>
        <v>9.225475</v>
      </c>
      <c r="W69" s="136">
        <f t="shared" si="5"/>
        <v>1.8212720363541666</v>
      </c>
      <c r="X69" s="26">
        <f t="shared" si="9"/>
        <v>9.225475</v>
      </c>
      <c r="Y69" s="3">
        <f t="shared" si="6"/>
        <v>1.7319604946875002</v>
      </c>
      <c r="Z69" s="105" t="s">
        <v>25</v>
      </c>
    </row>
    <row r="70" spans="1:26" ht="18" customHeight="1">
      <c r="A70" s="67">
        <f t="shared" si="8"/>
        <v>39858</v>
      </c>
      <c r="B70" s="68">
        <v>342</v>
      </c>
      <c r="C70" s="68">
        <v>5247</v>
      </c>
      <c r="D70" s="68">
        <v>9483</v>
      </c>
      <c r="E70" s="68">
        <v>9000</v>
      </c>
      <c r="F70" s="68"/>
      <c r="G70" s="74"/>
      <c r="H70" s="75">
        <v>183</v>
      </c>
      <c r="I70" s="73"/>
      <c r="J70" s="102"/>
      <c r="K70" s="73"/>
      <c r="L70" s="73"/>
      <c r="M70" s="75">
        <v>165</v>
      </c>
      <c r="N70" s="70"/>
      <c r="O70" s="75"/>
      <c r="P70" s="71">
        <v>0.125</v>
      </c>
      <c r="Q70" s="71">
        <v>0.75</v>
      </c>
      <c r="R70" s="71">
        <v>0.625</v>
      </c>
      <c r="S70" s="110"/>
      <c r="T70" s="7">
        <f t="shared" si="0"/>
        <v>2170.41514375</v>
      </c>
      <c r="U70" s="131">
        <f t="shared" si="4"/>
        <v>14.775777175</v>
      </c>
      <c r="V70" s="26">
        <f t="shared" si="1"/>
        <v>9.225475</v>
      </c>
      <c r="W70" s="136">
        <f t="shared" si="5"/>
        <v>1.6446801177187502</v>
      </c>
      <c r="X70" s="26">
        <f t="shared" si="9"/>
        <v>9.225475</v>
      </c>
      <c r="Y70" s="3">
        <f t="shared" si="6"/>
        <v>1.5642997302187502</v>
      </c>
      <c r="Z70" s="105" t="s">
        <v>25</v>
      </c>
    </row>
    <row r="71" spans="1:26" s="25" customFormat="1" ht="18" customHeight="1">
      <c r="A71" s="67">
        <f t="shared" si="8"/>
        <v>39889</v>
      </c>
      <c r="B71" s="68">
        <v>4542</v>
      </c>
      <c r="C71" s="68">
        <v>5800</v>
      </c>
      <c r="D71" s="68">
        <v>4739</v>
      </c>
      <c r="E71" s="68">
        <v>20812</v>
      </c>
      <c r="F71" s="68"/>
      <c r="G71" s="74"/>
      <c r="H71" s="75">
        <v>275</v>
      </c>
      <c r="I71" s="73"/>
      <c r="J71" s="102"/>
      <c r="K71" s="73"/>
      <c r="L71" s="73"/>
      <c r="M71" s="75">
        <v>110</v>
      </c>
      <c r="N71" s="70"/>
      <c r="O71" s="75"/>
      <c r="P71" s="71">
        <v>0.125</v>
      </c>
      <c r="Q71" s="71">
        <v>0.75</v>
      </c>
      <c r="R71" s="71">
        <v>0.625</v>
      </c>
      <c r="S71" s="110"/>
      <c r="T71" s="7">
        <f t="shared" si="0"/>
        <v>2727.71551875</v>
      </c>
      <c r="U71" s="131">
        <f t="shared" si="4"/>
        <v>14.419736216666665</v>
      </c>
      <c r="V71" s="26">
        <f t="shared" si="1"/>
        <v>9.225475</v>
      </c>
      <c r="W71" s="136">
        <f t="shared" si="5"/>
        <v>1.4680881990833337</v>
      </c>
      <c r="X71" s="26">
        <f t="shared" si="9"/>
        <v>9.225475</v>
      </c>
      <c r="Y71" s="3">
        <f t="shared" si="6"/>
        <v>1.3966389657500005</v>
      </c>
      <c r="Z71" s="105" t="s">
        <v>25</v>
      </c>
    </row>
    <row r="72" spans="1:26" s="25" customFormat="1" ht="18" customHeight="1">
      <c r="A72" s="67">
        <f t="shared" si="8"/>
        <v>39920</v>
      </c>
      <c r="B72" s="68">
        <v>3933</v>
      </c>
      <c r="C72" s="68">
        <v>3707</v>
      </c>
      <c r="D72" s="68">
        <v>3031</v>
      </c>
      <c r="E72" s="68">
        <v>12383</v>
      </c>
      <c r="F72" s="68"/>
      <c r="G72" s="74"/>
      <c r="H72" s="75">
        <v>92</v>
      </c>
      <c r="I72" s="73"/>
      <c r="J72" s="102"/>
      <c r="K72" s="73"/>
      <c r="L72" s="73"/>
      <c r="M72" s="75">
        <v>55</v>
      </c>
      <c r="N72" s="70"/>
      <c r="O72" s="75"/>
      <c r="P72" s="71">
        <v>0.125</v>
      </c>
      <c r="Q72" s="71">
        <v>0.75</v>
      </c>
      <c r="R72" s="71">
        <v>0.625</v>
      </c>
      <c r="S72" s="110"/>
      <c r="T72" s="7">
        <f t="shared" si="0"/>
        <v>1607.3708937499998</v>
      </c>
      <c r="U72" s="131">
        <f t="shared" si="4"/>
        <v>13.411400445833333</v>
      </c>
      <c r="V72" s="26">
        <f t="shared" si="1"/>
        <v>9.225475</v>
      </c>
      <c r="W72" s="136">
        <f t="shared" si="5"/>
        <v>1.291496280447917</v>
      </c>
      <c r="X72" s="26">
        <f t="shared" si="9"/>
        <v>9.225475</v>
      </c>
      <c r="Y72" s="3">
        <f t="shared" si="6"/>
        <v>1.2289782012812505</v>
      </c>
      <c r="Z72" s="105" t="s">
        <v>25</v>
      </c>
    </row>
    <row r="73" spans="1:26" s="25" customFormat="1" ht="18" customHeight="1">
      <c r="A73" s="67">
        <f t="shared" si="8"/>
        <v>39951</v>
      </c>
      <c r="B73" s="68">
        <v>3140</v>
      </c>
      <c r="C73" s="68">
        <v>4859</v>
      </c>
      <c r="D73" s="68">
        <v>6624</v>
      </c>
      <c r="E73" s="68">
        <v>9886</v>
      </c>
      <c r="F73" s="68"/>
      <c r="G73" s="74"/>
      <c r="H73" s="75">
        <v>92</v>
      </c>
      <c r="I73" s="73"/>
      <c r="J73" s="102"/>
      <c r="K73" s="73"/>
      <c r="L73" s="73"/>
      <c r="M73" s="75">
        <v>55</v>
      </c>
      <c r="N73" s="70"/>
      <c r="O73" s="75"/>
      <c r="P73" s="71">
        <v>0.125</v>
      </c>
      <c r="Q73" s="71">
        <v>0.75</v>
      </c>
      <c r="R73" s="71">
        <v>0.625</v>
      </c>
      <c r="S73" s="110"/>
      <c r="T73" s="7">
        <f t="shared" si="0"/>
        <v>1511.6408937499998</v>
      </c>
      <c r="U73" s="131">
        <f t="shared" si="4"/>
        <v>12.889723674999999</v>
      </c>
      <c r="V73" s="26">
        <f t="shared" si="1"/>
        <v>9.225475</v>
      </c>
      <c r="W73" s="136">
        <f t="shared" si="5"/>
        <v>1.1149043618125005</v>
      </c>
      <c r="X73" s="26">
        <f t="shared" si="9"/>
        <v>9.225475</v>
      </c>
      <c r="Y73" s="3">
        <f t="shared" si="6"/>
        <v>1.0613174368125005</v>
      </c>
      <c r="Z73" s="105" t="s">
        <v>25</v>
      </c>
    </row>
    <row r="74" spans="1:26" s="25" customFormat="1" ht="18" customHeight="1">
      <c r="A74" s="67">
        <f t="shared" si="8"/>
        <v>39982</v>
      </c>
      <c r="B74" s="68">
        <v>2038</v>
      </c>
      <c r="C74" s="68">
        <v>2802</v>
      </c>
      <c r="D74" s="68">
        <v>2851</v>
      </c>
      <c r="E74" s="68">
        <v>6000</v>
      </c>
      <c r="F74" s="68"/>
      <c r="G74" s="74"/>
      <c r="H74" s="75">
        <v>92</v>
      </c>
      <c r="I74" s="73"/>
      <c r="J74" s="102"/>
      <c r="K74" s="73"/>
      <c r="L74" s="73"/>
      <c r="M74" s="75">
        <v>110</v>
      </c>
      <c r="N74" s="70"/>
      <c r="O74" s="75"/>
      <c r="P74" s="71">
        <v>0.125</v>
      </c>
      <c r="Q74" s="71">
        <v>0.75</v>
      </c>
      <c r="R74" s="71">
        <v>0.625</v>
      </c>
      <c r="S74" s="110"/>
      <c r="T74" s="7">
        <f t="shared" si="0"/>
        <v>1402.22951875</v>
      </c>
      <c r="U74" s="131">
        <f t="shared" si="4"/>
        <v>12.629534716666665</v>
      </c>
      <c r="V74" s="26">
        <f t="shared" si="1"/>
        <v>9.225475</v>
      </c>
      <c r="W74" s="136">
        <f t="shared" si="5"/>
        <v>0.9383124431770833</v>
      </c>
      <c r="X74" s="26">
        <f t="shared" si="9"/>
        <v>9.225475</v>
      </c>
      <c r="Y74" s="3">
        <f t="shared" si="6"/>
        <v>0.8936566723437498</v>
      </c>
      <c r="Z74" s="105" t="s">
        <v>25</v>
      </c>
    </row>
    <row r="75" spans="1:26" s="25" customFormat="1" ht="18" customHeight="1">
      <c r="A75" s="67">
        <f t="shared" si="8"/>
        <v>40013</v>
      </c>
      <c r="B75" s="68">
        <v>2687</v>
      </c>
      <c r="C75" s="68">
        <v>2874</v>
      </c>
      <c r="D75" s="68">
        <v>3836</v>
      </c>
      <c r="E75" s="68">
        <v>8991</v>
      </c>
      <c r="F75" s="68"/>
      <c r="G75" s="74"/>
      <c r="H75" s="75">
        <v>69</v>
      </c>
      <c r="I75" s="73"/>
      <c r="J75" s="102"/>
      <c r="K75" s="73"/>
      <c r="L75" s="73"/>
      <c r="M75" s="75">
        <v>55</v>
      </c>
      <c r="N75" s="70"/>
      <c r="O75" s="75"/>
      <c r="P75" s="71">
        <v>0.125</v>
      </c>
      <c r="Q75" s="71">
        <v>0.75</v>
      </c>
      <c r="R75" s="71">
        <v>0.625</v>
      </c>
      <c r="S75" s="110"/>
      <c r="T75" s="7">
        <f t="shared" si="0"/>
        <v>1310.2528937499999</v>
      </c>
      <c r="U75" s="131">
        <f t="shared" si="4"/>
        <v>12.216126445833332</v>
      </c>
      <c r="V75" s="26">
        <f t="shared" si="1"/>
        <v>9.225475</v>
      </c>
      <c r="W75" s="136">
        <f t="shared" si="5"/>
        <v>0.7617205245416666</v>
      </c>
      <c r="X75" s="26">
        <f t="shared" si="9"/>
        <v>9.225475</v>
      </c>
      <c r="Y75" s="3">
        <f t="shared" si="6"/>
        <v>0.7259959078749998</v>
      </c>
      <c r="Z75" s="105" t="s">
        <v>25</v>
      </c>
    </row>
    <row r="76" spans="1:26" s="25" customFormat="1" ht="18" customHeight="1">
      <c r="A76" s="67">
        <f t="shared" si="8"/>
        <v>40044</v>
      </c>
      <c r="B76" s="68">
        <v>2522</v>
      </c>
      <c r="C76" s="68">
        <v>2213</v>
      </c>
      <c r="D76" s="68">
        <v>4117</v>
      </c>
      <c r="E76" s="68">
        <v>5750</v>
      </c>
      <c r="F76" s="68"/>
      <c r="G76" s="74"/>
      <c r="H76" s="75">
        <v>69</v>
      </c>
      <c r="I76" s="73"/>
      <c r="J76" s="102"/>
      <c r="K76" s="73"/>
      <c r="L76" s="73"/>
      <c r="M76" s="75">
        <v>83</v>
      </c>
      <c r="N76" s="70"/>
      <c r="O76" s="75"/>
      <c r="P76" s="71">
        <v>0.125</v>
      </c>
      <c r="Q76" s="71">
        <v>0.75</v>
      </c>
      <c r="R76" s="71">
        <v>0.625</v>
      </c>
      <c r="S76" s="110"/>
      <c r="T76" s="7">
        <f t="shared" si="0"/>
        <v>1235.56599375</v>
      </c>
      <c r="U76" s="131">
        <f t="shared" si="4"/>
        <v>12.064157224999997</v>
      </c>
      <c r="V76" s="26">
        <f t="shared" si="1"/>
        <v>9.225475</v>
      </c>
      <c r="W76" s="136">
        <f t="shared" si="5"/>
        <v>0.5851286059062498</v>
      </c>
      <c r="X76" s="26">
        <f t="shared" si="9"/>
        <v>9.225475</v>
      </c>
      <c r="Y76" s="3">
        <f t="shared" si="6"/>
        <v>0.5583351434062498</v>
      </c>
      <c r="Z76" s="105" t="s">
        <v>25</v>
      </c>
    </row>
    <row r="77" spans="1:26" s="25" customFormat="1" ht="18" customHeight="1">
      <c r="A77" s="67">
        <f t="shared" si="8"/>
        <v>40075</v>
      </c>
      <c r="B77" s="68">
        <v>3119</v>
      </c>
      <c r="C77" s="68">
        <v>3569</v>
      </c>
      <c r="D77" s="68">
        <v>3734</v>
      </c>
      <c r="E77" s="68">
        <v>11542</v>
      </c>
      <c r="F77" s="68"/>
      <c r="G77" s="74"/>
      <c r="H77" s="75">
        <v>69</v>
      </c>
      <c r="I77" s="73"/>
      <c r="J77" s="102"/>
      <c r="K77" s="73"/>
      <c r="L77" s="73"/>
      <c r="M77" s="75">
        <v>83</v>
      </c>
      <c r="N77" s="70"/>
      <c r="O77" s="75"/>
      <c r="P77" s="71">
        <v>0.125</v>
      </c>
      <c r="Q77" s="71">
        <v>0.75</v>
      </c>
      <c r="R77" s="71">
        <v>0.625</v>
      </c>
      <c r="S77" s="110"/>
      <c r="T77" s="7">
        <f t="shared" si="0"/>
        <v>1718.58999375</v>
      </c>
      <c r="U77" s="131">
        <f t="shared" si="4"/>
        <v>12.044881004166664</v>
      </c>
      <c r="V77" s="26">
        <f t="shared" si="1"/>
        <v>9.225475</v>
      </c>
      <c r="W77" s="136">
        <f t="shared" si="5"/>
        <v>0.40853668727083314</v>
      </c>
      <c r="X77" s="26">
        <f t="shared" si="9"/>
        <v>9.225475</v>
      </c>
      <c r="Y77" s="3">
        <f t="shared" si="6"/>
        <v>0.3906743789374998</v>
      </c>
      <c r="Z77" s="105" t="s">
        <v>25</v>
      </c>
    </row>
    <row r="78" spans="1:26" s="25" customFormat="1" ht="18" customHeight="1">
      <c r="A78" s="67">
        <f t="shared" si="8"/>
        <v>40106</v>
      </c>
      <c r="B78" s="68">
        <v>4875</v>
      </c>
      <c r="C78" s="68">
        <v>8961</v>
      </c>
      <c r="D78" s="68">
        <v>6520</v>
      </c>
      <c r="E78" s="68">
        <v>13250</v>
      </c>
      <c r="F78" s="68"/>
      <c r="G78" s="74"/>
      <c r="H78" s="75">
        <v>69</v>
      </c>
      <c r="I78" s="73"/>
      <c r="J78" s="102"/>
      <c r="K78" s="73"/>
      <c r="L78" s="73"/>
      <c r="M78" s="75">
        <v>110</v>
      </c>
      <c r="N78" s="70"/>
      <c r="O78" s="75"/>
      <c r="P78" s="71">
        <v>0.125</v>
      </c>
      <c r="Q78" s="71">
        <v>0.75</v>
      </c>
      <c r="R78" s="71">
        <v>0.625</v>
      </c>
      <c r="S78" s="110"/>
      <c r="T78" s="7">
        <f t="shared" si="0"/>
        <v>2286.87651875</v>
      </c>
      <c r="U78" s="131">
        <f t="shared" si="4"/>
        <v>12.05168654583333</v>
      </c>
      <c r="V78" s="26">
        <f t="shared" si="1"/>
        <v>9.225475</v>
      </c>
      <c r="W78" s="136">
        <f t="shared" si="5"/>
        <v>0.23194476863541677</v>
      </c>
      <c r="X78" s="26">
        <f t="shared" si="9"/>
        <v>9.225475</v>
      </c>
      <c r="Y78" s="3">
        <f t="shared" si="6"/>
        <v>0.2230136144687501</v>
      </c>
      <c r="Z78" s="105" t="s">
        <v>25</v>
      </c>
    </row>
    <row r="79" spans="1:26" s="25" customFormat="1" ht="18" customHeight="1">
      <c r="A79" s="67">
        <f t="shared" si="8"/>
        <v>40137</v>
      </c>
      <c r="B79" s="68">
        <v>4287</v>
      </c>
      <c r="C79" s="68">
        <v>5710</v>
      </c>
      <c r="D79" s="68">
        <v>6279</v>
      </c>
      <c r="E79" s="68">
        <v>11771</v>
      </c>
      <c r="F79" s="68"/>
      <c r="G79" s="74"/>
      <c r="H79" s="75">
        <v>275</v>
      </c>
      <c r="I79" s="73"/>
      <c r="J79" s="102"/>
      <c r="K79" s="73"/>
      <c r="L79" s="73"/>
      <c r="M79" s="75">
        <v>110</v>
      </c>
      <c r="N79" s="70"/>
      <c r="O79" s="75"/>
      <c r="P79" s="71">
        <v>0.125</v>
      </c>
      <c r="Q79" s="71">
        <v>0.75</v>
      </c>
      <c r="R79" s="71">
        <v>0.625</v>
      </c>
      <c r="S79" s="110"/>
      <c r="T79" s="7">
        <f t="shared" si="0"/>
        <v>2068.94451875</v>
      </c>
      <c r="U79" s="131">
        <f t="shared" si="4"/>
        <v>11.312626462499999</v>
      </c>
      <c r="V79" s="26">
        <f t="shared" si="1"/>
        <v>9.225475</v>
      </c>
      <c r="W79" s="136">
        <f t="shared" si="5"/>
        <v>0.05535285000000001</v>
      </c>
      <c r="X79" s="26">
        <f t="shared" si="9"/>
        <v>9.225475</v>
      </c>
      <c r="Y79" s="3">
        <f t="shared" si="6"/>
        <v>0.05535285000000001</v>
      </c>
      <c r="Z79" s="105" t="s">
        <v>25</v>
      </c>
    </row>
    <row r="80" spans="1:26" s="25" customFormat="1" ht="18" customHeight="1">
      <c r="A80" s="67">
        <f t="shared" si="8"/>
        <v>40168</v>
      </c>
      <c r="B80" s="68">
        <v>4112</v>
      </c>
      <c r="C80" s="68">
        <v>5343</v>
      </c>
      <c r="D80" s="68">
        <v>5654</v>
      </c>
      <c r="E80" s="68">
        <v>7938</v>
      </c>
      <c r="F80" s="68"/>
      <c r="G80" s="74"/>
      <c r="H80" s="75">
        <v>138</v>
      </c>
      <c r="I80" s="73"/>
      <c r="J80" s="102"/>
      <c r="K80" s="73"/>
      <c r="L80" s="73"/>
      <c r="M80" s="75">
        <v>110</v>
      </c>
      <c r="N80" s="70"/>
      <c r="O80" s="75"/>
      <c r="P80" s="76"/>
      <c r="Q80" s="76"/>
      <c r="R80" s="76"/>
      <c r="S80" s="110"/>
      <c r="T80" s="7">
        <f t="shared" si="0"/>
        <v>1737.35825</v>
      </c>
      <c r="U80" s="131">
        <f t="shared" si="4"/>
        <v>11.115779828125</v>
      </c>
      <c r="V80" s="26">
        <f t="shared" si="1"/>
        <v>0</v>
      </c>
      <c r="W80" s="136">
        <f t="shared" si="5"/>
        <v>0.05074011250000001</v>
      </c>
      <c r="X80" s="26">
        <f t="shared" si="9"/>
        <v>0</v>
      </c>
      <c r="Y80" s="3">
        <f t="shared" si="6"/>
        <v>0.05074011250000001</v>
      </c>
      <c r="Z80" s="105" t="s">
        <v>25</v>
      </c>
    </row>
    <row r="81" spans="1:26" s="25" customFormat="1" ht="18" customHeight="1">
      <c r="A81" s="67">
        <f t="shared" si="8"/>
        <v>40199</v>
      </c>
      <c r="B81" s="68">
        <v>5823</v>
      </c>
      <c r="C81" s="68">
        <v>7116</v>
      </c>
      <c r="D81" s="68">
        <v>7836</v>
      </c>
      <c r="E81" s="68">
        <v>15598</v>
      </c>
      <c r="F81" s="68"/>
      <c r="G81" s="74"/>
      <c r="H81" s="75">
        <v>138</v>
      </c>
      <c r="I81" s="73"/>
      <c r="J81" s="102"/>
      <c r="K81" s="73"/>
      <c r="L81" s="73"/>
      <c r="M81" s="75">
        <v>110</v>
      </c>
      <c r="N81" s="70"/>
      <c r="O81" s="75"/>
      <c r="P81" s="76"/>
      <c r="Q81" s="76"/>
      <c r="R81" s="76"/>
      <c r="S81" s="110"/>
      <c r="T81" s="7">
        <f t="shared" si="0"/>
        <v>2471.43425</v>
      </c>
      <c r="U81" s="131">
        <f t="shared" si="4"/>
        <v>11.124197193749998</v>
      </c>
      <c r="V81" s="26">
        <f t="shared" si="1"/>
        <v>0</v>
      </c>
      <c r="W81" s="136">
        <f t="shared" si="5"/>
        <v>0.046127375000000005</v>
      </c>
      <c r="X81" s="26">
        <f t="shared" si="9"/>
        <v>0</v>
      </c>
      <c r="Y81" s="3">
        <f t="shared" si="6"/>
        <v>0.046127375000000005</v>
      </c>
      <c r="Z81" s="105" t="s">
        <v>25</v>
      </c>
    </row>
    <row r="82" spans="1:26" s="25" customFormat="1" ht="18" customHeight="1">
      <c r="A82" s="67">
        <f t="shared" si="8"/>
        <v>40230</v>
      </c>
      <c r="B82" s="68">
        <v>5386</v>
      </c>
      <c r="C82" s="68">
        <v>6120</v>
      </c>
      <c r="D82" s="68">
        <v>6786</v>
      </c>
      <c r="E82" s="68">
        <v>10500</v>
      </c>
      <c r="F82" s="68"/>
      <c r="G82" s="74"/>
      <c r="H82" s="75">
        <v>275</v>
      </c>
      <c r="I82" s="73"/>
      <c r="J82" s="102"/>
      <c r="K82" s="73"/>
      <c r="L82" s="73"/>
      <c r="M82" s="75">
        <v>55</v>
      </c>
      <c r="N82" s="75">
        <v>12</v>
      </c>
      <c r="O82" s="75"/>
      <c r="P82" s="76"/>
      <c r="Q82" s="76"/>
      <c r="R82" s="76"/>
      <c r="S82" s="110"/>
      <c r="T82" s="7">
        <f t="shared" si="0"/>
        <v>1728.828501</v>
      </c>
      <c r="U82" s="131">
        <f t="shared" si="4"/>
        <v>10.903403872374998</v>
      </c>
      <c r="V82" s="26">
        <f t="shared" si="1"/>
        <v>2.7976199999999993</v>
      </c>
      <c r="W82" s="136">
        <f t="shared" si="5"/>
        <v>0.04291344750000001</v>
      </c>
      <c r="X82" s="26">
        <f aca="true" t="shared" si="10" ref="X82:X91">(L82*$L$8*$L$11)+(L82*$L$8*$L$14)+(N82*$N$8*$N$11)+(N82*$N$8*$N$14)</f>
        <v>2.7976199999999993</v>
      </c>
      <c r="Y82" s="3">
        <f t="shared" si="6"/>
        <v>0.04291344750000001</v>
      </c>
      <c r="Z82" s="106" t="s">
        <v>13</v>
      </c>
    </row>
    <row r="83" spans="1:26" s="25" customFormat="1" ht="18" customHeight="1">
      <c r="A83" s="67">
        <f t="shared" si="8"/>
        <v>40261</v>
      </c>
      <c r="B83" s="68">
        <v>5001</v>
      </c>
      <c r="C83" s="68">
        <v>6276</v>
      </c>
      <c r="D83" s="68">
        <v>7111</v>
      </c>
      <c r="E83" s="68">
        <v>14017</v>
      </c>
      <c r="F83" s="68"/>
      <c r="G83" s="74"/>
      <c r="H83" s="75">
        <v>138</v>
      </c>
      <c r="I83" s="73"/>
      <c r="J83" s="102"/>
      <c r="K83" s="73"/>
      <c r="L83" s="73"/>
      <c r="M83" s="75">
        <v>55</v>
      </c>
      <c r="N83" s="75">
        <v>12</v>
      </c>
      <c r="O83" s="75"/>
      <c r="P83" s="76"/>
      <c r="Q83" s="76"/>
      <c r="R83" s="76"/>
      <c r="S83" s="110"/>
      <c r="T83" s="7">
        <f t="shared" si="0"/>
        <v>1996.210501</v>
      </c>
      <c r="U83" s="131">
        <f t="shared" si="4"/>
        <v>10.537651363499998</v>
      </c>
      <c r="V83" s="26">
        <f t="shared" si="1"/>
        <v>2.7976199999999993</v>
      </c>
      <c r="W83" s="136">
        <f t="shared" si="5"/>
        <v>0.03969952</v>
      </c>
      <c r="X83" s="26">
        <f t="shared" si="10"/>
        <v>2.7976199999999993</v>
      </c>
      <c r="Y83" s="3">
        <f t="shared" si="6"/>
        <v>0.03969952</v>
      </c>
      <c r="Z83" s="106" t="s">
        <v>13</v>
      </c>
    </row>
    <row r="84" spans="1:26" s="25" customFormat="1" ht="18" customHeight="1">
      <c r="A84" s="67">
        <f t="shared" si="8"/>
        <v>40292</v>
      </c>
      <c r="B84" s="68">
        <v>5412</v>
      </c>
      <c r="C84" s="68">
        <v>5393</v>
      </c>
      <c r="D84" s="68">
        <v>6529</v>
      </c>
      <c r="E84" s="68">
        <v>16996</v>
      </c>
      <c r="F84" s="68"/>
      <c r="G84" s="74"/>
      <c r="H84" s="75">
        <v>138</v>
      </c>
      <c r="I84" s="73"/>
      <c r="J84" s="102"/>
      <c r="K84" s="73"/>
      <c r="L84" s="73"/>
      <c r="M84" s="75">
        <v>110</v>
      </c>
      <c r="N84" s="75">
        <v>12</v>
      </c>
      <c r="O84" s="75"/>
      <c r="P84" s="76"/>
      <c r="Q84" s="76"/>
      <c r="R84" s="76"/>
      <c r="S84" s="110"/>
      <c r="T84" s="7">
        <f t="shared" si="0"/>
        <v>2564.567126</v>
      </c>
      <c r="U84" s="131">
        <f t="shared" si="4"/>
        <v>11.016249479625</v>
      </c>
      <c r="V84" s="26">
        <f t="shared" si="1"/>
        <v>2.7976199999999993</v>
      </c>
      <c r="W84" s="136">
        <f t="shared" si="5"/>
        <v>0.0364855925</v>
      </c>
      <c r="X84" s="26">
        <f t="shared" si="10"/>
        <v>2.7976199999999993</v>
      </c>
      <c r="Y84" s="3">
        <f t="shared" si="6"/>
        <v>0.0364855925</v>
      </c>
      <c r="Z84" s="106" t="s">
        <v>13</v>
      </c>
    </row>
    <row r="85" spans="1:26" s="25" customFormat="1" ht="18" customHeight="1">
      <c r="A85" s="67">
        <f t="shared" si="8"/>
        <v>40323</v>
      </c>
      <c r="B85" s="68">
        <v>2577</v>
      </c>
      <c r="C85" s="68">
        <v>4148</v>
      </c>
      <c r="D85" s="68">
        <v>4068</v>
      </c>
      <c r="E85" s="68">
        <v>6500</v>
      </c>
      <c r="F85" s="68"/>
      <c r="G85" s="74"/>
      <c r="H85" s="75">
        <v>92</v>
      </c>
      <c r="I85" s="73"/>
      <c r="J85" s="102"/>
      <c r="K85" s="73"/>
      <c r="L85" s="73"/>
      <c r="M85" s="75">
        <v>55</v>
      </c>
      <c r="N85" s="75">
        <v>12</v>
      </c>
      <c r="O85" s="75"/>
      <c r="P85" s="76"/>
      <c r="Q85" s="76"/>
      <c r="R85" s="76"/>
      <c r="S85" s="110"/>
      <c r="T85" s="7">
        <f t="shared" si="0"/>
        <v>1220.499501</v>
      </c>
      <c r="U85" s="131">
        <f t="shared" si="4"/>
        <v>10.870678783249998</v>
      </c>
      <c r="V85" s="26">
        <f t="shared" si="1"/>
        <v>2.7976199999999993</v>
      </c>
      <c r="W85" s="136">
        <f t="shared" si="5"/>
        <v>0.033271665000000006</v>
      </c>
      <c r="X85" s="26">
        <f t="shared" si="10"/>
        <v>2.7976199999999993</v>
      </c>
      <c r="Y85" s="3">
        <f t="shared" si="6"/>
        <v>0.033271665000000006</v>
      </c>
      <c r="Z85" s="106" t="s">
        <v>13</v>
      </c>
    </row>
    <row r="86" spans="1:26" s="25" customFormat="1" ht="18" customHeight="1">
      <c r="A86" s="67">
        <f t="shared" si="8"/>
        <v>40354</v>
      </c>
      <c r="B86" s="68">
        <v>2840</v>
      </c>
      <c r="C86" s="68">
        <v>3544</v>
      </c>
      <c r="D86" s="68">
        <v>3588</v>
      </c>
      <c r="E86" s="68">
        <v>10583</v>
      </c>
      <c r="F86" s="68"/>
      <c r="G86" s="74"/>
      <c r="H86" s="75">
        <v>92</v>
      </c>
      <c r="I86" s="73"/>
      <c r="J86" s="102"/>
      <c r="K86" s="73"/>
      <c r="L86" s="73"/>
      <c r="M86" s="75">
        <v>55</v>
      </c>
      <c r="N86" s="75">
        <v>12</v>
      </c>
      <c r="O86" s="75"/>
      <c r="P86" s="76"/>
      <c r="Q86" s="76"/>
      <c r="R86" s="76"/>
      <c r="S86" s="110"/>
      <c r="T86" s="7">
        <f aca="true" t="shared" si="11" ref="T86:T116">(B86*$B$7)+(C86*$C$7)+(D86*$D$7)+(E86*$E$7)+(G86*$G$8*$G$7)+(H86*$H$8*$H$7)+(I86*$I$8*$I$7)+(K86*$K$8*$K$7)+(L86*$L$8*$L$7)+(M86*$M$8*$M$7)+(N86*$N$8*$N$7)+(P86*$P$8*$P$7)+(Q86*$Q$8*$Q$7)+(R86*$R$8*$R$7)+(F86*$F$7)+(J86*$J$8*$J$7)+(O86*$O$8*$O$7)+(S86*$S$8*$S$7)</f>
        <v>1511.860501</v>
      </c>
      <c r="U86" s="131">
        <f t="shared" si="4"/>
        <v>10.925494274374998</v>
      </c>
      <c r="V86" s="26">
        <f aca="true" t="shared" si="12" ref="V86:V116">(G86*$G$8*$G$11)+(I86*$I$8*$I$11)+(L86*$L$8*$L$11)+(L86*$L$8*$L$14)+(N86*$N$8*$N$11)+(N86*$N$8*$N$14)+(P86*$P$8*$P$11)+(Q86*$Q$8*$Q$11)+(R86*$R$8*$R$11)+(F86*$F$11)+(F86*$F$14)+(J86*$J$8*$J$11)+(J86*$J$8*$J$14)+(O86*$O$8*$O$11)+(O86*$O$8*$O$14)+(S86*$S$8*$S$11)+(S86*$S$8*$S$14)</f>
        <v>2.7976199999999993</v>
      </c>
      <c r="W86" s="136">
        <f t="shared" si="5"/>
        <v>0.030057737500000004</v>
      </c>
      <c r="X86" s="26">
        <f t="shared" si="10"/>
        <v>2.7976199999999993</v>
      </c>
      <c r="Y86" s="3">
        <f t="shared" si="6"/>
        <v>0.030057737500000004</v>
      </c>
      <c r="Z86" s="106" t="s">
        <v>13</v>
      </c>
    </row>
    <row r="87" spans="1:26" s="25" customFormat="1" ht="18" customHeight="1">
      <c r="A87" s="67">
        <f t="shared" si="8"/>
        <v>40385</v>
      </c>
      <c r="B87" s="68">
        <v>3255</v>
      </c>
      <c r="C87" s="68">
        <v>4161</v>
      </c>
      <c r="D87" s="68">
        <v>7401</v>
      </c>
      <c r="E87" s="68">
        <v>6750</v>
      </c>
      <c r="F87" s="68"/>
      <c r="G87" s="74"/>
      <c r="H87" s="75">
        <v>92</v>
      </c>
      <c r="I87" s="73"/>
      <c r="J87" s="102"/>
      <c r="K87" s="73"/>
      <c r="L87" s="73"/>
      <c r="M87" s="75">
        <v>55</v>
      </c>
      <c r="N87" s="75">
        <v>12</v>
      </c>
      <c r="O87" s="75"/>
      <c r="P87" s="76"/>
      <c r="Q87" s="76"/>
      <c r="R87" s="76"/>
      <c r="S87" s="110"/>
      <c r="T87" s="7">
        <f t="shared" si="11"/>
        <v>1344.1675010000001</v>
      </c>
      <c r="U87" s="131">
        <f t="shared" si="4"/>
        <v>10.942451577999998</v>
      </c>
      <c r="V87" s="26">
        <f t="shared" si="12"/>
        <v>2.7976199999999993</v>
      </c>
      <c r="W87" s="136">
        <f t="shared" si="5"/>
        <v>0.026843810000000006</v>
      </c>
      <c r="X87" s="26">
        <f t="shared" si="10"/>
        <v>2.7976199999999993</v>
      </c>
      <c r="Y87" s="3">
        <f t="shared" si="6"/>
        <v>0.026843810000000006</v>
      </c>
      <c r="Z87" s="106" t="s">
        <v>13</v>
      </c>
    </row>
    <row r="88" spans="1:26" s="25" customFormat="1" ht="18" customHeight="1">
      <c r="A88" s="67">
        <f t="shared" si="8"/>
        <v>40416</v>
      </c>
      <c r="B88" s="68">
        <v>2565</v>
      </c>
      <c r="C88" s="68">
        <v>2758</v>
      </c>
      <c r="D88" s="68">
        <v>3337</v>
      </c>
      <c r="E88" s="68">
        <v>8668</v>
      </c>
      <c r="F88" s="68"/>
      <c r="G88" s="74"/>
      <c r="H88" s="75">
        <v>138</v>
      </c>
      <c r="I88" s="73"/>
      <c r="J88" s="102"/>
      <c r="K88" s="73"/>
      <c r="L88" s="73"/>
      <c r="M88" s="75">
        <v>83</v>
      </c>
      <c r="N88" s="75">
        <v>12</v>
      </c>
      <c r="O88" s="75"/>
      <c r="P88" s="76"/>
      <c r="Q88" s="76"/>
      <c r="R88" s="76"/>
      <c r="S88" s="110"/>
      <c r="T88" s="7">
        <f t="shared" si="11"/>
        <v>1518.1146010000002</v>
      </c>
      <c r="U88" s="131">
        <f t="shared" si="4"/>
        <v>11.083725881625</v>
      </c>
      <c r="V88" s="26">
        <f t="shared" si="12"/>
        <v>2.7976199999999993</v>
      </c>
      <c r="W88" s="136">
        <f t="shared" si="5"/>
        <v>0.023629882500000005</v>
      </c>
      <c r="X88" s="26">
        <f t="shared" si="10"/>
        <v>2.7976199999999993</v>
      </c>
      <c r="Y88" s="3">
        <f t="shared" si="6"/>
        <v>0.023629882500000005</v>
      </c>
      <c r="Z88" s="106" t="s">
        <v>13</v>
      </c>
    </row>
    <row r="89" spans="1:26" s="25" customFormat="1" ht="18" customHeight="1">
      <c r="A89" s="67">
        <f t="shared" si="8"/>
        <v>40447</v>
      </c>
      <c r="B89" s="68">
        <v>2444</v>
      </c>
      <c r="C89" s="68">
        <v>3013</v>
      </c>
      <c r="D89" s="68">
        <v>3695</v>
      </c>
      <c r="E89" s="68">
        <v>5000</v>
      </c>
      <c r="F89" s="68"/>
      <c r="G89" s="74"/>
      <c r="H89" s="75">
        <v>138</v>
      </c>
      <c r="I89" s="73"/>
      <c r="J89" s="102"/>
      <c r="K89" s="73"/>
      <c r="L89" s="73"/>
      <c r="M89" s="75">
        <v>83</v>
      </c>
      <c r="N89" s="75">
        <v>12</v>
      </c>
      <c r="O89" s="75"/>
      <c r="P89" s="76"/>
      <c r="Q89" s="76"/>
      <c r="R89" s="76"/>
      <c r="S89" s="110"/>
      <c r="T89" s="7">
        <f t="shared" si="11"/>
        <v>1250.920601</v>
      </c>
      <c r="U89" s="131">
        <f t="shared" si="4"/>
        <v>10.84989118525</v>
      </c>
      <c r="V89" s="26">
        <f t="shared" si="12"/>
        <v>2.7976199999999993</v>
      </c>
      <c r="W89" s="136">
        <f t="shared" si="5"/>
        <v>0.020415955</v>
      </c>
      <c r="X89" s="26">
        <f t="shared" si="10"/>
        <v>2.7976199999999993</v>
      </c>
      <c r="Y89" s="3">
        <f t="shared" si="6"/>
        <v>0.020415955</v>
      </c>
      <c r="Z89" s="106" t="s">
        <v>13</v>
      </c>
    </row>
    <row r="90" spans="1:26" s="25" customFormat="1" ht="18" customHeight="1">
      <c r="A90" s="67">
        <f t="shared" si="8"/>
        <v>40478</v>
      </c>
      <c r="B90" s="68">
        <v>3788</v>
      </c>
      <c r="C90" s="68">
        <v>7426</v>
      </c>
      <c r="D90" s="68">
        <v>5070</v>
      </c>
      <c r="E90" s="68">
        <v>11088</v>
      </c>
      <c r="F90" s="68"/>
      <c r="G90" s="74"/>
      <c r="H90" s="75">
        <v>275</v>
      </c>
      <c r="I90" s="73"/>
      <c r="J90" s="102"/>
      <c r="K90" s="73"/>
      <c r="L90" s="73"/>
      <c r="M90" s="75">
        <v>83</v>
      </c>
      <c r="N90" s="75">
        <v>12</v>
      </c>
      <c r="O90" s="75"/>
      <c r="P90" s="76"/>
      <c r="Q90" s="76"/>
      <c r="R90" s="76"/>
      <c r="S90" s="110"/>
      <c r="T90" s="7">
        <f t="shared" si="11"/>
        <v>1899.9726010000002</v>
      </c>
      <c r="U90" s="131">
        <f t="shared" si="4"/>
        <v>10.656439226375001</v>
      </c>
      <c r="V90" s="26">
        <f t="shared" si="12"/>
        <v>2.7976199999999993</v>
      </c>
      <c r="W90" s="136">
        <f t="shared" si="5"/>
        <v>0.01720202749999999</v>
      </c>
      <c r="X90" s="26">
        <f t="shared" si="10"/>
        <v>2.7976199999999993</v>
      </c>
      <c r="Y90" s="3">
        <f t="shared" si="6"/>
        <v>0.01720202749999999</v>
      </c>
      <c r="Z90" s="106" t="s">
        <v>13</v>
      </c>
    </row>
    <row r="91" spans="1:26" s="25" customFormat="1" ht="18" customHeight="1">
      <c r="A91" s="67">
        <f t="shared" si="8"/>
        <v>40509</v>
      </c>
      <c r="B91" s="68">
        <v>3801</v>
      </c>
      <c r="C91" s="68">
        <v>5049</v>
      </c>
      <c r="D91" s="68">
        <v>6727</v>
      </c>
      <c r="E91" s="68">
        <v>9250</v>
      </c>
      <c r="F91" s="68"/>
      <c r="G91" s="74"/>
      <c r="H91" s="70"/>
      <c r="I91" s="73"/>
      <c r="J91" s="102"/>
      <c r="K91" s="73"/>
      <c r="L91" s="73"/>
      <c r="M91" s="75">
        <v>83</v>
      </c>
      <c r="N91" s="75">
        <v>11</v>
      </c>
      <c r="O91" s="75"/>
      <c r="P91" s="76"/>
      <c r="Q91" s="76"/>
      <c r="R91" s="76"/>
      <c r="S91" s="110"/>
      <c r="T91" s="7">
        <f t="shared" si="11"/>
        <v>1736.406278</v>
      </c>
      <c r="U91" s="131">
        <f t="shared" si="4"/>
        <v>10.490170106</v>
      </c>
      <c r="V91" s="26">
        <f t="shared" si="12"/>
        <v>2.564485</v>
      </c>
      <c r="W91" s="136">
        <f t="shared" si="5"/>
        <v>0.013871532499999995</v>
      </c>
      <c r="X91" s="26">
        <f t="shared" si="10"/>
        <v>2.564485</v>
      </c>
      <c r="Y91" s="3">
        <f t="shared" si="6"/>
        <v>0.013871532499999995</v>
      </c>
      <c r="Z91" s="106" t="s">
        <v>13</v>
      </c>
    </row>
    <row r="92" spans="1:26" s="25" customFormat="1" ht="18" customHeight="1">
      <c r="A92" s="67">
        <f t="shared" si="8"/>
        <v>40540</v>
      </c>
      <c r="B92" s="68">
        <v>3467</v>
      </c>
      <c r="C92" s="68">
        <v>4156</v>
      </c>
      <c r="D92" s="68">
        <v>4062</v>
      </c>
      <c r="E92" s="68">
        <v>10412</v>
      </c>
      <c r="F92" s="68"/>
      <c r="G92" s="74"/>
      <c r="H92" s="70"/>
      <c r="I92" s="75">
        <v>275</v>
      </c>
      <c r="J92" s="75"/>
      <c r="K92" s="73"/>
      <c r="L92" s="73"/>
      <c r="M92" s="75">
        <v>55</v>
      </c>
      <c r="N92" s="75">
        <v>11</v>
      </c>
      <c r="O92" s="75"/>
      <c r="P92" s="76"/>
      <c r="Q92" s="76"/>
      <c r="R92" s="76"/>
      <c r="S92" s="110"/>
      <c r="T92" s="7">
        <f t="shared" si="11"/>
        <v>1657.359403</v>
      </c>
      <c r="U92" s="131">
        <f t="shared" si="4"/>
        <v>10.450170682499998</v>
      </c>
      <c r="V92" s="26">
        <f t="shared" si="12"/>
        <v>222.05876</v>
      </c>
      <c r="W92" s="136">
        <f t="shared" si="5"/>
        <v>0.1249009125</v>
      </c>
      <c r="X92" s="26">
        <f aca="true" t="shared" si="13" ref="X92:X116">(G92*$G$8*$G$11)+(I92*$I$8*$I$11)</f>
        <v>219.49427500000002</v>
      </c>
      <c r="Y92" s="3">
        <f t="shared" si="6"/>
        <v>0.12361867000000001</v>
      </c>
      <c r="Z92" s="105" t="s">
        <v>17</v>
      </c>
    </row>
    <row r="93" spans="1:26" s="25" customFormat="1" ht="18" customHeight="1">
      <c r="A93" s="67">
        <f t="shared" si="8"/>
        <v>40571</v>
      </c>
      <c r="B93" s="68">
        <v>4847</v>
      </c>
      <c r="C93" s="68">
        <v>5788</v>
      </c>
      <c r="D93" s="68">
        <v>7481</v>
      </c>
      <c r="E93" s="68">
        <v>11000</v>
      </c>
      <c r="F93" s="68"/>
      <c r="G93" s="74"/>
      <c r="H93" s="70"/>
      <c r="I93" s="75">
        <v>138</v>
      </c>
      <c r="J93" s="75"/>
      <c r="K93" s="73"/>
      <c r="L93" s="73"/>
      <c r="M93" s="75">
        <v>110</v>
      </c>
      <c r="N93" s="75">
        <v>11</v>
      </c>
      <c r="O93" s="75"/>
      <c r="P93" s="73"/>
      <c r="Q93" s="73"/>
      <c r="R93" s="73"/>
      <c r="S93" s="110"/>
      <c r="T93" s="7">
        <f t="shared" si="11"/>
        <v>2178.0593049999998</v>
      </c>
      <c r="U93" s="131">
        <f t="shared" si="4"/>
        <v>10.303483209999998</v>
      </c>
      <c r="V93" s="26">
        <f t="shared" si="12"/>
        <v>112.71070300000001</v>
      </c>
      <c r="W93" s="136">
        <f t="shared" si="5"/>
        <v>0.18125626400000003</v>
      </c>
      <c r="X93" s="26">
        <f t="shared" si="13"/>
        <v>110.146218</v>
      </c>
      <c r="Y93" s="3">
        <f t="shared" si="6"/>
        <v>0.178691779</v>
      </c>
      <c r="Z93" s="105" t="s">
        <v>17</v>
      </c>
    </row>
    <row r="94" spans="1:26" s="25" customFormat="1" ht="18" customHeight="1">
      <c r="A94" s="67">
        <f t="shared" si="8"/>
        <v>40602</v>
      </c>
      <c r="B94" s="68">
        <v>4776</v>
      </c>
      <c r="C94" s="68">
        <v>5680</v>
      </c>
      <c r="D94" s="68">
        <v>5906</v>
      </c>
      <c r="E94" s="68">
        <v>17234</v>
      </c>
      <c r="F94" s="68"/>
      <c r="G94" s="74"/>
      <c r="H94" s="70"/>
      <c r="I94" s="75">
        <v>138</v>
      </c>
      <c r="J94" s="75"/>
      <c r="K94" s="73"/>
      <c r="L94" s="73"/>
      <c r="M94" s="75">
        <v>110</v>
      </c>
      <c r="N94" s="75">
        <v>11</v>
      </c>
      <c r="O94" s="75"/>
      <c r="P94" s="73"/>
      <c r="Q94" s="73"/>
      <c r="R94" s="73"/>
      <c r="S94" s="110"/>
      <c r="T94" s="7">
        <f t="shared" si="11"/>
        <v>2607.5673049999996</v>
      </c>
      <c r="U94" s="131">
        <f t="shared" si="4"/>
        <v>10.742852612</v>
      </c>
      <c r="V94" s="26">
        <f t="shared" si="12"/>
        <v>112.71070300000001</v>
      </c>
      <c r="W94" s="136">
        <f t="shared" si="5"/>
        <v>0.23621280550000004</v>
      </c>
      <c r="X94" s="26">
        <f t="shared" si="13"/>
        <v>110.146218</v>
      </c>
      <c r="Y94" s="3">
        <f t="shared" si="6"/>
        <v>0.232366078</v>
      </c>
      <c r="Z94" s="105" t="s">
        <v>17</v>
      </c>
    </row>
    <row r="95" spans="1:26" s="25" customFormat="1" ht="18" customHeight="1">
      <c r="A95" s="67">
        <f t="shared" si="8"/>
        <v>40633</v>
      </c>
      <c r="B95" s="68">
        <v>5271</v>
      </c>
      <c r="C95" s="68">
        <v>6112</v>
      </c>
      <c r="D95" s="68">
        <v>7533</v>
      </c>
      <c r="E95" s="68">
        <v>8500</v>
      </c>
      <c r="F95" s="68"/>
      <c r="G95" s="74"/>
      <c r="H95" s="70"/>
      <c r="I95" s="75">
        <v>275</v>
      </c>
      <c r="J95" s="75"/>
      <c r="K95" s="73"/>
      <c r="L95" s="73"/>
      <c r="M95" s="75">
        <v>55</v>
      </c>
      <c r="N95" s="75">
        <v>11</v>
      </c>
      <c r="O95" s="75"/>
      <c r="P95" s="73"/>
      <c r="Q95" s="73"/>
      <c r="R95" s="73"/>
      <c r="S95" s="110"/>
      <c r="T95" s="7">
        <f t="shared" si="11"/>
        <v>1703.646403</v>
      </c>
      <c r="U95" s="131">
        <f t="shared" si="4"/>
        <v>10.596570562999998</v>
      </c>
      <c r="V95" s="26">
        <f t="shared" si="12"/>
        <v>222.05876</v>
      </c>
      <c r="W95" s="136">
        <f t="shared" si="5"/>
        <v>0.3458433755</v>
      </c>
      <c r="X95" s="26">
        <f t="shared" si="13"/>
        <v>219.49427500000002</v>
      </c>
      <c r="Y95" s="3">
        <f t="shared" si="6"/>
        <v>0.3407144055</v>
      </c>
      <c r="Z95" s="105" t="s">
        <v>17</v>
      </c>
    </row>
    <row r="96" spans="1:26" s="25" customFormat="1" ht="18" customHeight="1">
      <c r="A96" s="67">
        <v>40634</v>
      </c>
      <c r="B96" s="77">
        <v>4259</v>
      </c>
      <c r="C96" s="77">
        <v>5185</v>
      </c>
      <c r="D96" s="77">
        <v>6148</v>
      </c>
      <c r="E96" s="77">
        <v>13889</v>
      </c>
      <c r="F96" s="77"/>
      <c r="G96" s="74"/>
      <c r="H96" s="70"/>
      <c r="I96" s="75">
        <v>183</v>
      </c>
      <c r="J96" s="75"/>
      <c r="K96" s="73"/>
      <c r="L96" s="73"/>
      <c r="M96" s="75">
        <v>73</v>
      </c>
      <c r="N96" s="75">
        <v>10.8</v>
      </c>
      <c r="O96" s="75"/>
      <c r="P96" s="73"/>
      <c r="Q96" s="73"/>
      <c r="R96" s="73"/>
      <c r="S96" s="110"/>
      <c r="T96" s="7">
        <f t="shared" si="11"/>
        <v>2102.9708204</v>
      </c>
      <c r="U96" s="131">
        <f t="shared" si="4"/>
        <v>10.3657724102</v>
      </c>
      <c r="V96" s="26">
        <f t="shared" si="12"/>
        <v>148.58132100000003</v>
      </c>
      <c r="W96" s="136">
        <f t="shared" si="5"/>
        <v>0.418735226</v>
      </c>
      <c r="X96" s="26">
        <f t="shared" si="13"/>
        <v>146.063463</v>
      </c>
      <c r="Y96" s="3">
        <f t="shared" si="6"/>
        <v>0.41234732700000004</v>
      </c>
      <c r="Z96" s="105" t="s">
        <v>17</v>
      </c>
    </row>
    <row r="97" spans="1:26" s="25" customFormat="1" ht="18" customHeight="1">
      <c r="A97" s="67">
        <f t="shared" si="8"/>
        <v>40665</v>
      </c>
      <c r="B97" s="77">
        <v>2808</v>
      </c>
      <c r="C97" s="77">
        <v>3575</v>
      </c>
      <c r="D97" s="77">
        <v>4104</v>
      </c>
      <c r="E97" s="77">
        <v>11283</v>
      </c>
      <c r="F97" s="77"/>
      <c r="G97" s="74"/>
      <c r="H97" s="70"/>
      <c r="I97" s="75">
        <v>183</v>
      </c>
      <c r="J97" s="75"/>
      <c r="K97" s="73"/>
      <c r="L97" s="73"/>
      <c r="M97" s="75">
        <v>73</v>
      </c>
      <c r="N97" s="75">
        <v>10.8</v>
      </c>
      <c r="O97" s="75"/>
      <c r="P97" s="73"/>
      <c r="Q97" s="73"/>
      <c r="R97" s="73"/>
      <c r="S97" s="110"/>
      <c r="T97" s="7">
        <f t="shared" si="11"/>
        <v>1768.5838204</v>
      </c>
      <c r="U97" s="131">
        <f aca="true" t="shared" si="14" ref="U97:U116">(SUM(T86:T97))/2000</f>
        <v>10.6398145699</v>
      </c>
      <c r="V97" s="26">
        <f t="shared" si="12"/>
        <v>148.58132100000003</v>
      </c>
      <c r="W97" s="136">
        <f aca="true" t="shared" si="15" ref="W97:W116">(SUM(V86:V97))/2000</f>
        <v>0.49162707650000004</v>
      </c>
      <c r="X97" s="26">
        <f t="shared" si="13"/>
        <v>146.063463</v>
      </c>
      <c r="Y97" s="3">
        <f aca="true" t="shared" si="16" ref="Y97:Y116">(SUM(X86:X97))/2000</f>
        <v>0.48398024850000004</v>
      </c>
      <c r="Z97" s="105" t="s">
        <v>17</v>
      </c>
    </row>
    <row r="98" spans="1:26" s="25" customFormat="1" ht="18" customHeight="1">
      <c r="A98" s="67">
        <f t="shared" si="8"/>
        <v>40696</v>
      </c>
      <c r="B98" s="77">
        <v>2572</v>
      </c>
      <c r="C98" s="77">
        <v>3501</v>
      </c>
      <c r="D98" s="77">
        <v>3598</v>
      </c>
      <c r="E98" s="77">
        <v>4250</v>
      </c>
      <c r="F98" s="77"/>
      <c r="G98" s="74"/>
      <c r="H98" s="70"/>
      <c r="I98" s="75">
        <v>183</v>
      </c>
      <c r="J98" s="75"/>
      <c r="K98" s="73"/>
      <c r="L98" s="73"/>
      <c r="M98" s="75">
        <v>73</v>
      </c>
      <c r="N98" s="75">
        <v>10.8</v>
      </c>
      <c r="O98" s="75"/>
      <c r="P98" s="73"/>
      <c r="Q98" s="73"/>
      <c r="R98" s="73"/>
      <c r="S98" s="110"/>
      <c r="T98" s="7">
        <f t="shared" si="11"/>
        <v>1212.2598203999999</v>
      </c>
      <c r="U98" s="131">
        <f t="shared" si="14"/>
        <v>10.4900142296</v>
      </c>
      <c r="V98" s="26">
        <f t="shared" si="12"/>
        <v>148.58132100000003</v>
      </c>
      <c r="W98" s="136">
        <f t="shared" si="15"/>
        <v>0.5645189270000001</v>
      </c>
      <c r="X98" s="26">
        <f t="shared" si="13"/>
        <v>146.063463</v>
      </c>
      <c r="Y98" s="3">
        <f t="shared" si="16"/>
        <v>0.55561317</v>
      </c>
      <c r="Z98" s="105" t="s">
        <v>17</v>
      </c>
    </row>
    <row r="99" spans="1:26" s="25" customFormat="1" ht="18" customHeight="1">
      <c r="A99" s="67">
        <f t="shared" si="8"/>
        <v>40727</v>
      </c>
      <c r="B99" s="5"/>
      <c r="C99" s="5"/>
      <c r="D99" s="5"/>
      <c r="E99" s="5"/>
      <c r="F99" s="5"/>
      <c r="G99" s="74"/>
      <c r="H99" s="70"/>
      <c r="I99" s="75">
        <v>137.5</v>
      </c>
      <c r="J99" s="75"/>
      <c r="K99" s="73"/>
      <c r="L99" s="73"/>
      <c r="M99" s="75">
        <v>110</v>
      </c>
      <c r="N99" s="75">
        <v>10.8</v>
      </c>
      <c r="O99" s="75"/>
      <c r="P99" s="73"/>
      <c r="Q99" s="73"/>
      <c r="R99" s="73"/>
      <c r="S99" s="110"/>
      <c r="T99" s="7">
        <f t="shared" si="11"/>
        <v>858.6061509</v>
      </c>
      <c r="U99" s="131">
        <f t="shared" si="14"/>
        <v>10.247233554549998</v>
      </c>
      <c r="V99" s="26">
        <f t="shared" si="12"/>
        <v>112.2649955</v>
      </c>
      <c r="W99" s="136">
        <f t="shared" si="15"/>
        <v>0.61925261475</v>
      </c>
      <c r="X99" s="26">
        <f t="shared" si="13"/>
        <v>109.74713750000001</v>
      </c>
      <c r="Y99" s="3">
        <f t="shared" si="16"/>
        <v>0.60908792875</v>
      </c>
      <c r="Z99" s="105" t="s">
        <v>17</v>
      </c>
    </row>
    <row r="100" spans="1:26" s="25" customFormat="1" ht="18" customHeight="1">
      <c r="A100" s="67">
        <f t="shared" si="8"/>
        <v>40758</v>
      </c>
      <c r="B100" s="5"/>
      <c r="C100" s="5"/>
      <c r="D100" s="5"/>
      <c r="E100" s="5"/>
      <c r="F100" s="5"/>
      <c r="G100" s="74"/>
      <c r="H100" s="70"/>
      <c r="I100" s="75">
        <v>137.5</v>
      </c>
      <c r="J100" s="75"/>
      <c r="K100" s="73"/>
      <c r="L100" s="73"/>
      <c r="M100" s="75">
        <v>110</v>
      </c>
      <c r="N100" s="75">
        <v>10.8</v>
      </c>
      <c r="O100" s="75"/>
      <c r="P100" s="73"/>
      <c r="Q100" s="73"/>
      <c r="R100" s="73"/>
      <c r="S100" s="110"/>
      <c r="T100" s="7">
        <f t="shared" si="11"/>
        <v>858.6061509</v>
      </c>
      <c r="U100" s="131">
        <f t="shared" si="14"/>
        <v>9.917479329499999</v>
      </c>
      <c r="V100" s="26">
        <f t="shared" si="12"/>
        <v>112.2649955</v>
      </c>
      <c r="W100" s="136">
        <f t="shared" si="15"/>
        <v>0.6739863024999999</v>
      </c>
      <c r="X100" s="26">
        <f t="shared" si="13"/>
        <v>109.74713750000001</v>
      </c>
      <c r="Y100" s="3">
        <f t="shared" si="16"/>
        <v>0.6625626875</v>
      </c>
      <c r="Z100" s="105" t="s">
        <v>17</v>
      </c>
    </row>
    <row r="101" spans="1:26" s="25" customFormat="1" ht="18" customHeight="1">
      <c r="A101" s="67">
        <f t="shared" si="8"/>
        <v>40789</v>
      </c>
      <c r="B101" s="5"/>
      <c r="C101" s="5"/>
      <c r="D101" s="5"/>
      <c r="E101" s="5"/>
      <c r="F101" s="5"/>
      <c r="G101" s="74"/>
      <c r="H101" s="70"/>
      <c r="I101" s="75"/>
      <c r="J101" s="75"/>
      <c r="K101" s="73"/>
      <c r="L101" s="73"/>
      <c r="M101" s="75"/>
      <c r="N101" s="75"/>
      <c r="O101" s="75"/>
      <c r="P101" s="73"/>
      <c r="Q101" s="73"/>
      <c r="R101" s="73"/>
      <c r="S101" s="110"/>
      <c r="T101" s="7">
        <f t="shared" si="11"/>
        <v>0</v>
      </c>
      <c r="U101" s="131">
        <f t="shared" si="14"/>
        <v>9.292019028999999</v>
      </c>
      <c r="V101" s="26">
        <f t="shared" si="12"/>
        <v>0</v>
      </c>
      <c r="W101" s="136">
        <f t="shared" si="15"/>
        <v>0.6725874925</v>
      </c>
      <c r="X101" s="26">
        <f t="shared" si="13"/>
        <v>0</v>
      </c>
      <c r="Y101" s="3">
        <f t="shared" si="16"/>
        <v>0.6611638775</v>
      </c>
      <c r="Z101" s="105" t="s">
        <v>17</v>
      </c>
    </row>
    <row r="102" spans="1:26" s="25" customFormat="1" ht="18" customHeight="1">
      <c r="A102" s="67">
        <f t="shared" si="8"/>
        <v>40820</v>
      </c>
      <c r="B102" s="5"/>
      <c r="C102" s="5"/>
      <c r="D102" s="5"/>
      <c r="E102" s="5"/>
      <c r="F102" s="5"/>
      <c r="G102" s="74"/>
      <c r="H102" s="70"/>
      <c r="I102" s="75"/>
      <c r="J102" s="75"/>
      <c r="K102" s="73"/>
      <c r="L102" s="73"/>
      <c r="M102" s="75"/>
      <c r="N102" s="75"/>
      <c r="O102" s="75"/>
      <c r="P102" s="73"/>
      <c r="Q102" s="73"/>
      <c r="R102" s="73"/>
      <c r="S102" s="110"/>
      <c r="T102" s="7">
        <f t="shared" si="11"/>
        <v>0</v>
      </c>
      <c r="U102" s="131">
        <f t="shared" si="14"/>
        <v>8.342032728499998</v>
      </c>
      <c r="V102" s="26">
        <f t="shared" si="12"/>
        <v>0</v>
      </c>
      <c r="W102" s="136">
        <f t="shared" si="15"/>
        <v>0.6711886825000001</v>
      </c>
      <c r="X102" s="26">
        <f t="shared" si="13"/>
        <v>0</v>
      </c>
      <c r="Y102" s="3">
        <f t="shared" si="16"/>
        <v>0.6597650675</v>
      </c>
      <c r="Z102" s="105" t="s">
        <v>17</v>
      </c>
    </row>
    <row r="103" spans="1:26" s="25" customFormat="1" ht="18" customHeight="1">
      <c r="A103" s="67">
        <f t="shared" si="8"/>
        <v>40851</v>
      </c>
      <c r="B103" s="5"/>
      <c r="C103" s="5"/>
      <c r="D103" s="5"/>
      <c r="E103" s="5"/>
      <c r="F103" s="5"/>
      <c r="G103" s="74"/>
      <c r="H103" s="70"/>
      <c r="I103" s="75"/>
      <c r="J103" s="75"/>
      <c r="K103" s="73"/>
      <c r="L103" s="73"/>
      <c r="M103" s="75"/>
      <c r="N103" s="75"/>
      <c r="O103" s="75"/>
      <c r="P103" s="73"/>
      <c r="Q103" s="73"/>
      <c r="R103" s="73"/>
      <c r="S103" s="110"/>
      <c r="T103" s="7">
        <f t="shared" si="11"/>
        <v>0</v>
      </c>
      <c r="U103" s="131">
        <f t="shared" si="14"/>
        <v>7.473829589499998</v>
      </c>
      <c r="V103" s="26">
        <f t="shared" si="12"/>
        <v>0</v>
      </c>
      <c r="W103" s="136">
        <f t="shared" si="15"/>
        <v>0.66990644</v>
      </c>
      <c r="X103" s="26">
        <f t="shared" si="13"/>
        <v>0</v>
      </c>
      <c r="Y103" s="3">
        <f t="shared" si="16"/>
        <v>0.6584828249999999</v>
      </c>
      <c r="Z103" s="105" t="s">
        <v>17</v>
      </c>
    </row>
    <row r="104" spans="1:26" s="25" customFormat="1" ht="18" customHeight="1">
      <c r="A104" s="67">
        <f t="shared" si="8"/>
        <v>40882</v>
      </c>
      <c r="B104" s="5"/>
      <c r="C104" s="5"/>
      <c r="D104" s="5"/>
      <c r="E104" s="5"/>
      <c r="F104" s="5"/>
      <c r="G104" s="74"/>
      <c r="H104" s="70"/>
      <c r="I104" s="75"/>
      <c r="J104" s="75"/>
      <c r="K104" s="73"/>
      <c r="L104" s="73"/>
      <c r="M104" s="75"/>
      <c r="N104" s="75"/>
      <c r="O104" s="75"/>
      <c r="P104" s="73"/>
      <c r="Q104" s="73"/>
      <c r="R104" s="73"/>
      <c r="S104" s="110"/>
      <c r="T104" s="7">
        <f t="shared" si="11"/>
        <v>0</v>
      </c>
      <c r="U104" s="131">
        <f t="shared" si="14"/>
        <v>6.645149887999999</v>
      </c>
      <c r="V104" s="26">
        <f t="shared" si="12"/>
        <v>0</v>
      </c>
      <c r="W104" s="136">
        <f t="shared" si="15"/>
        <v>0.55887706</v>
      </c>
      <c r="X104" s="26">
        <f t="shared" si="13"/>
        <v>0</v>
      </c>
      <c r="Y104" s="3">
        <f t="shared" si="16"/>
        <v>0.5487356875</v>
      </c>
      <c r="Z104" s="105" t="s">
        <v>17</v>
      </c>
    </row>
    <row r="105" spans="1:26" s="25" customFormat="1" ht="18" customHeight="1">
      <c r="A105" s="67">
        <f t="shared" si="8"/>
        <v>40913</v>
      </c>
      <c r="B105" s="5"/>
      <c r="C105" s="5"/>
      <c r="D105" s="5"/>
      <c r="E105" s="5"/>
      <c r="F105" s="5"/>
      <c r="G105" s="74"/>
      <c r="H105" s="70"/>
      <c r="I105" s="4"/>
      <c r="J105" s="4"/>
      <c r="K105" s="73"/>
      <c r="L105" s="73"/>
      <c r="M105" s="4"/>
      <c r="N105" s="4"/>
      <c r="O105" s="4"/>
      <c r="P105" s="73"/>
      <c r="Q105" s="73"/>
      <c r="R105" s="73"/>
      <c r="S105" s="110"/>
      <c r="T105" s="7">
        <f t="shared" si="11"/>
        <v>0</v>
      </c>
      <c r="U105" s="131">
        <f t="shared" si="14"/>
        <v>5.556120235499999</v>
      </c>
      <c r="V105" s="26">
        <f t="shared" si="12"/>
        <v>0</v>
      </c>
      <c r="W105" s="136">
        <f t="shared" si="15"/>
        <v>0.5025217085</v>
      </c>
      <c r="X105" s="26">
        <f t="shared" si="13"/>
        <v>0</v>
      </c>
      <c r="Y105" s="3">
        <f t="shared" si="16"/>
        <v>0.4936625785</v>
      </c>
      <c r="Z105" s="105" t="s">
        <v>17</v>
      </c>
    </row>
    <row r="106" spans="1:26" s="25" customFormat="1" ht="18" customHeight="1">
      <c r="A106" s="67">
        <f t="shared" si="8"/>
        <v>40944</v>
      </c>
      <c r="B106" s="5"/>
      <c r="C106" s="5"/>
      <c r="D106" s="5"/>
      <c r="E106" s="5"/>
      <c r="F106" s="5"/>
      <c r="G106" s="74"/>
      <c r="H106" s="70"/>
      <c r="I106" s="4"/>
      <c r="J106" s="4"/>
      <c r="K106" s="73"/>
      <c r="L106" s="73"/>
      <c r="M106" s="4"/>
      <c r="N106" s="4"/>
      <c r="O106" s="4"/>
      <c r="P106" s="73"/>
      <c r="Q106" s="73"/>
      <c r="R106" s="73"/>
      <c r="S106" s="110"/>
      <c r="T106" s="7">
        <f t="shared" si="11"/>
        <v>0</v>
      </c>
      <c r="U106" s="131">
        <f t="shared" si="14"/>
        <v>4.252336582999999</v>
      </c>
      <c r="V106" s="26">
        <f t="shared" si="12"/>
        <v>0</v>
      </c>
      <c r="W106" s="136">
        <f t="shared" si="15"/>
        <v>0.44616635699999996</v>
      </c>
      <c r="X106" s="26">
        <f t="shared" si="13"/>
        <v>0</v>
      </c>
      <c r="Y106" s="3">
        <f t="shared" si="16"/>
        <v>0.43858946950000005</v>
      </c>
      <c r="Z106" s="105" t="s">
        <v>17</v>
      </c>
    </row>
    <row r="107" spans="1:26" s="25" customFormat="1" ht="18" customHeight="1">
      <c r="A107" s="67">
        <f t="shared" si="8"/>
        <v>40975</v>
      </c>
      <c r="B107" s="5"/>
      <c r="C107" s="5"/>
      <c r="D107" s="5"/>
      <c r="E107" s="5"/>
      <c r="F107" s="5"/>
      <c r="G107" s="74"/>
      <c r="H107" s="70"/>
      <c r="I107" s="4"/>
      <c r="J107" s="4"/>
      <c r="K107" s="73"/>
      <c r="L107" s="73"/>
      <c r="M107" s="4"/>
      <c r="N107" s="4"/>
      <c r="O107" s="4"/>
      <c r="P107" s="73"/>
      <c r="Q107" s="73"/>
      <c r="R107" s="73"/>
      <c r="S107" s="110"/>
      <c r="T107" s="7">
        <f t="shared" si="11"/>
        <v>0</v>
      </c>
      <c r="U107" s="131">
        <f t="shared" si="14"/>
        <v>3.4005133814999997</v>
      </c>
      <c r="V107" s="26">
        <f t="shared" si="12"/>
        <v>0</v>
      </c>
      <c r="W107" s="136">
        <f t="shared" si="15"/>
        <v>0.335136977</v>
      </c>
      <c r="X107" s="26">
        <f t="shared" si="13"/>
        <v>0</v>
      </c>
      <c r="Y107" s="3">
        <f t="shared" si="16"/>
        <v>0.32884233200000007</v>
      </c>
      <c r="Z107" s="105" t="s">
        <v>17</v>
      </c>
    </row>
    <row r="108" spans="1:26" s="25" customFormat="1" ht="18" customHeight="1">
      <c r="A108" s="67">
        <f t="shared" si="8"/>
        <v>41006</v>
      </c>
      <c r="B108" s="5"/>
      <c r="C108" s="5"/>
      <c r="D108" s="5"/>
      <c r="E108" s="5"/>
      <c r="F108" s="5"/>
      <c r="G108" s="74"/>
      <c r="H108" s="70"/>
      <c r="I108" s="4"/>
      <c r="J108" s="4"/>
      <c r="K108" s="73"/>
      <c r="L108" s="73"/>
      <c r="M108" s="4"/>
      <c r="N108" s="4"/>
      <c r="O108" s="4"/>
      <c r="P108" s="73"/>
      <c r="Q108" s="73"/>
      <c r="R108" s="73"/>
      <c r="S108" s="110"/>
      <c r="T108" s="7">
        <f t="shared" si="11"/>
        <v>0</v>
      </c>
      <c r="U108" s="131">
        <f t="shared" si="14"/>
        <v>2.3490279713</v>
      </c>
      <c r="V108" s="26">
        <f t="shared" si="12"/>
        <v>0</v>
      </c>
      <c r="W108" s="136">
        <f t="shared" si="15"/>
        <v>0.26084631650000006</v>
      </c>
      <c r="X108" s="26">
        <f t="shared" si="13"/>
        <v>0</v>
      </c>
      <c r="Y108" s="3">
        <f t="shared" si="16"/>
        <v>0.25581060050000004</v>
      </c>
      <c r="Z108" s="105" t="s">
        <v>17</v>
      </c>
    </row>
    <row r="109" spans="1:26" s="25" customFormat="1" ht="18" customHeight="1">
      <c r="A109" s="67">
        <f t="shared" si="8"/>
        <v>41037</v>
      </c>
      <c r="B109" s="5"/>
      <c r="C109" s="5"/>
      <c r="D109" s="5"/>
      <c r="E109" s="5"/>
      <c r="F109" s="5"/>
      <c r="G109" s="74"/>
      <c r="H109" s="70"/>
      <c r="I109" s="4"/>
      <c r="J109" s="4"/>
      <c r="K109" s="73"/>
      <c r="L109" s="73"/>
      <c r="M109" s="4"/>
      <c r="N109" s="4"/>
      <c r="O109" s="4"/>
      <c r="P109" s="73"/>
      <c r="Q109" s="73"/>
      <c r="R109" s="73"/>
      <c r="S109" s="110"/>
      <c r="T109" s="7">
        <f t="shared" si="11"/>
        <v>0</v>
      </c>
      <c r="U109" s="131">
        <f t="shared" si="14"/>
        <v>1.4647360611</v>
      </c>
      <c r="V109" s="26">
        <f t="shared" si="12"/>
        <v>0</v>
      </c>
      <c r="W109" s="136">
        <f t="shared" si="15"/>
        <v>0.18655565600000001</v>
      </c>
      <c r="X109" s="26">
        <f t="shared" si="13"/>
        <v>0</v>
      </c>
      <c r="Y109" s="3">
        <f t="shared" si="16"/>
        <v>0.182778869</v>
      </c>
      <c r="Z109" s="105" t="s">
        <v>17</v>
      </c>
    </row>
    <row r="110" spans="1:26" s="25" customFormat="1" ht="18" customHeight="1">
      <c r="A110" s="67">
        <f t="shared" si="8"/>
        <v>41068</v>
      </c>
      <c r="B110" s="5"/>
      <c r="C110" s="5"/>
      <c r="D110" s="5"/>
      <c r="E110" s="5"/>
      <c r="F110" s="5"/>
      <c r="G110" s="74"/>
      <c r="H110" s="70"/>
      <c r="I110" s="4"/>
      <c r="J110" s="4"/>
      <c r="K110" s="73"/>
      <c r="L110" s="73"/>
      <c r="M110" s="4"/>
      <c r="N110" s="4"/>
      <c r="O110" s="4"/>
      <c r="P110" s="73"/>
      <c r="Q110" s="73"/>
      <c r="R110" s="73"/>
      <c r="S110" s="110"/>
      <c r="T110" s="7">
        <f t="shared" si="11"/>
        <v>0</v>
      </c>
      <c r="U110" s="131">
        <f t="shared" si="14"/>
        <v>0.8586061509</v>
      </c>
      <c r="V110" s="26">
        <f t="shared" si="12"/>
        <v>0</v>
      </c>
      <c r="W110" s="136">
        <f t="shared" si="15"/>
        <v>0.11226499549999999</v>
      </c>
      <c r="X110" s="26">
        <f t="shared" si="13"/>
        <v>0</v>
      </c>
      <c r="Y110" s="3">
        <f t="shared" si="16"/>
        <v>0.10974713750000001</v>
      </c>
      <c r="Z110" s="105" t="s">
        <v>17</v>
      </c>
    </row>
    <row r="111" spans="1:26" s="25" customFormat="1" ht="18" customHeight="1">
      <c r="A111" s="67">
        <f t="shared" si="8"/>
        <v>41099</v>
      </c>
      <c r="B111" s="5"/>
      <c r="C111" s="5"/>
      <c r="D111" s="5"/>
      <c r="E111" s="5"/>
      <c r="F111" s="5"/>
      <c r="G111" s="74"/>
      <c r="H111" s="70"/>
      <c r="I111" s="4"/>
      <c r="J111" s="4"/>
      <c r="K111" s="73"/>
      <c r="L111" s="73"/>
      <c r="M111" s="4"/>
      <c r="N111" s="4"/>
      <c r="O111" s="4"/>
      <c r="P111" s="73"/>
      <c r="Q111" s="73"/>
      <c r="R111" s="73"/>
      <c r="S111" s="110"/>
      <c r="T111" s="7">
        <f t="shared" si="11"/>
        <v>0</v>
      </c>
      <c r="U111" s="131">
        <f t="shared" si="14"/>
        <v>0.42930307545</v>
      </c>
      <c r="V111" s="26">
        <f t="shared" si="12"/>
        <v>0</v>
      </c>
      <c r="W111" s="136">
        <f t="shared" si="15"/>
        <v>0.056132497749999996</v>
      </c>
      <c r="X111" s="26">
        <f t="shared" si="13"/>
        <v>0</v>
      </c>
      <c r="Y111" s="3">
        <f t="shared" si="16"/>
        <v>0.054873568750000004</v>
      </c>
      <c r="Z111" s="105" t="s">
        <v>17</v>
      </c>
    </row>
    <row r="112" spans="1:26" s="25" customFormat="1" ht="18" customHeight="1">
      <c r="A112" s="67">
        <f t="shared" si="8"/>
        <v>41130</v>
      </c>
      <c r="B112" s="5"/>
      <c r="C112" s="5"/>
      <c r="D112" s="5"/>
      <c r="E112" s="5"/>
      <c r="F112" s="5"/>
      <c r="G112" s="74"/>
      <c r="H112" s="70"/>
      <c r="I112" s="4"/>
      <c r="J112" s="4"/>
      <c r="K112" s="73"/>
      <c r="L112" s="73"/>
      <c r="M112" s="4"/>
      <c r="N112" s="4"/>
      <c r="O112" s="4"/>
      <c r="P112" s="73"/>
      <c r="Q112" s="73"/>
      <c r="R112" s="73"/>
      <c r="S112" s="110"/>
      <c r="T112" s="7">
        <f t="shared" si="11"/>
        <v>0</v>
      </c>
      <c r="U112" s="131">
        <f t="shared" si="14"/>
        <v>0</v>
      </c>
      <c r="V112" s="26">
        <f t="shared" si="12"/>
        <v>0</v>
      </c>
      <c r="W112" s="136">
        <f t="shared" si="15"/>
        <v>0</v>
      </c>
      <c r="X112" s="26">
        <f t="shared" si="13"/>
        <v>0</v>
      </c>
      <c r="Y112" s="3">
        <f t="shared" si="16"/>
        <v>0</v>
      </c>
      <c r="Z112" s="105" t="s">
        <v>17</v>
      </c>
    </row>
    <row r="113" spans="1:26" s="25" customFormat="1" ht="18" customHeight="1">
      <c r="A113" s="67">
        <f t="shared" si="8"/>
        <v>41161</v>
      </c>
      <c r="B113" s="5"/>
      <c r="C113" s="5"/>
      <c r="D113" s="5"/>
      <c r="E113" s="5"/>
      <c r="F113" s="5"/>
      <c r="G113" s="74"/>
      <c r="H113" s="70"/>
      <c r="I113" s="4"/>
      <c r="J113" s="4"/>
      <c r="K113" s="73"/>
      <c r="L113" s="73"/>
      <c r="M113" s="4"/>
      <c r="N113" s="4"/>
      <c r="O113" s="4"/>
      <c r="P113" s="73"/>
      <c r="Q113" s="73"/>
      <c r="R113" s="73"/>
      <c r="S113" s="110"/>
      <c r="T113" s="7">
        <f t="shared" si="11"/>
        <v>0</v>
      </c>
      <c r="U113" s="131">
        <f t="shared" si="14"/>
        <v>0</v>
      </c>
      <c r="V113" s="26">
        <f t="shared" si="12"/>
        <v>0</v>
      </c>
      <c r="W113" s="136">
        <f t="shared" si="15"/>
        <v>0</v>
      </c>
      <c r="X113" s="26">
        <f t="shared" si="13"/>
        <v>0</v>
      </c>
      <c r="Y113" s="3">
        <f t="shared" si="16"/>
        <v>0</v>
      </c>
      <c r="Z113" s="105" t="s">
        <v>17</v>
      </c>
    </row>
    <row r="114" spans="1:26" s="25" customFormat="1" ht="18" customHeight="1">
      <c r="A114" s="67">
        <f t="shared" si="8"/>
        <v>41192</v>
      </c>
      <c r="B114" s="5"/>
      <c r="C114" s="5"/>
      <c r="D114" s="5"/>
      <c r="E114" s="5"/>
      <c r="F114" s="5"/>
      <c r="G114" s="74"/>
      <c r="H114" s="70"/>
      <c r="I114" s="4"/>
      <c r="J114" s="4"/>
      <c r="K114" s="73"/>
      <c r="L114" s="73"/>
      <c r="M114" s="4"/>
      <c r="N114" s="4"/>
      <c r="O114" s="4"/>
      <c r="P114" s="73"/>
      <c r="Q114" s="73"/>
      <c r="R114" s="73"/>
      <c r="S114" s="110"/>
      <c r="T114" s="7">
        <f t="shared" si="11"/>
        <v>0</v>
      </c>
      <c r="U114" s="131">
        <f t="shared" si="14"/>
        <v>0</v>
      </c>
      <c r="V114" s="26">
        <f t="shared" si="12"/>
        <v>0</v>
      </c>
      <c r="W114" s="136">
        <f t="shared" si="15"/>
        <v>0</v>
      </c>
      <c r="X114" s="26">
        <f t="shared" si="13"/>
        <v>0</v>
      </c>
      <c r="Y114" s="3">
        <f t="shared" si="16"/>
        <v>0</v>
      </c>
      <c r="Z114" s="105" t="s">
        <v>17</v>
      </c>
    </row>
    <row r="115" spans="1:26" s="25" customFormat="1" ht="18" customHeight="1">
      <c r="A115" s="67">
        <f t="shared" si="8"/>
        <v>41223</v>
      </c>
      <c r="B115" s="5"/>
      <c r="C115" s="5"/>
      <c r="D115" s="5"/>
      <c r="E115" s="5"/>
      <c r="F115" s="5"/>
      <c r="G115" s="74"/>
      <c r="H115" s="70"/>
      <c r="I115" s="4"/>
      <c r="J115" s="4"/>
      <c r="K115" s="73"/>
      <c r="L115" s="73"/>
      <c r="M115" s="4"/>
      <c r="N115" s="4"/>
      <c r="O115" s="4"/>
      <c r="P115" s="73"/>
      <c r="Q115" s="73"/>
      <c r="R115" s="73"/>
      <c r="S115" s="110"/>
      <c r="T115" s="7">
        <f t="shared" si="11"/>
        <v>0</v>
      </c>
      <c r="U115" s="131">
        <f t="shared" si="14"/>
        <v>0</v>
      </c>
      <c r="V115" s="26">
        <f t="shared" si="12"/>
        <v>0</v>
      </c>
      <c r="W115" s="136">
        <f t="shared" si="15"/>
        <v>0</v>
      </c>
      <c r="X115" s="26">
        <f t="shared" si="13"/>
        <v>0</v>
      </c>
      <c r="Y115" s="3">
        <f t="shared" si="16"/>
        <v>0</v>
      </c>
      <c r="Z115" s="105" t="s">
        <v>17</v>
      </c>
    </row>
    <row r="116" spans="1:26" s="25" customFormat="1" ht="18" customHeight="1">
      <c r="A116" s="67">
        <f t="shared" si="8"/>
        <v>41254</v>
      </c>
      <c r="B116" s="5"/>
      <c r="C116" s="5"/>
      <c r="D116" s="5"/>
      <c r="E116" s="5"/>
      <c r="F116" s="5"/>
      <c r="G116" s="74"/>
      <c r="H116" s="70"/>
      <c r="I116" s="4"/>
      <c r="J116" s="4"/>
      <c r="K116" s="73"/>
      <c r="L116" s="73"/>
      <c r="M116" s="4"/>
      <c r="N116" s="4"/>
      <c r="O116" s="4"/>
      <c r="P116" s="73"/>
      <c r="Q116" s="73"/>
      <c r="R116" s="73"/>
      <c r="S116" s="110"/>
      <c r="T116" s="7">
        <f t="shared" si="11"/>
        <v>0</v>
      </c>
      <c r="U116" s="131">
        <f t="shared" si="14"/>
        <v>0</v>
      </c>
      <c r="V116" s="26">
        <f t="shared" si="12"/>
        <v>0</v>
      </c>
      <c r="W116" s="136">
        <f t="shared" si="15"/>
        <v>0</v>
      </c>
      <c r="X116" s="26">
        <f t="shared" si="13"/>
        <v>0</v>
      </c>
      <c r="Y116" s="3">
        <f t="shared" si="16"/>
        <v>0</v>
      </c>
      <c r="Z116" s="105" t="s">
        <v>17</v>
      </c>
    </row>
    <row r="117" spans="1:26" ht="18" customHeight="1" thickBot="1">
      <c r="A117" s="78"/>
      <c r="B117" s="42"/>
      <c r="C117" s="42"/>
      <c r="D117" s="42"/>
      <c r="E117" s="42"/>
      <c r="F117" s="42"/>
      <c r="G117" s="43"/>
      <c r="H117" s="43"/>
      <c r="I117" s="43"/>
      <c r="J117" s="43"/>
      <c r="K117" s="56"/>
      <c r="L117" s="43"/>
      <c r="M117" s="43"/>
      <c r="N117" s="43"/>
      <c r="O117" s="43"/>
      <c r="P117" s="43"/>
      <c r="Q117" s="43"/>
      <c r="R117" s="43"/>
      <c r="S117" s="113"/>
      <c r="T117" s="46"/>
      <c r="U117" s="132"/>
      <c r="V117" s="44"/>
      <c r="W117" s="137"/>
      <c r="X117" s="44"/>
      <c r="Y117" s="45"/>
      <c r="Z117" s="45"/>
    </row>
    <row r="118" spans="2:27" ht="21.75" customHeight="1" thickTop="1">
      <c r="B118" s="5"/>
      <c r="C118" s="5"/>
      <c r="D118" s="5"/>
      <c r="E118" s="5"/>
      <c r="F118" s="5"/>
      <c r="G118" s="4"/>
      <c r="H118" s="4"/>
      <c r="I118" s="4"/>
      <c r="J118" s="4"/>
      <c r="K118" s="55"/>
      <c r="L118" s="4"/>
      <c r="M118" s="4"/>
      <c r="N118" s="4"/>
      <c r="O118" s="4"/>
      <c r="P118" s="4"/>
      <c r="Q118" s="4"/>
      <c r="T118" s="47"/>
      <c r="U118" s="133">
        <v>80</v>
      </c>
      <c r="V118" s="47"/>
      <c r="W118" s="138">
        <v>20</v>
      </c>
      <c r="X118" s="48"/>
      <c r="Y118" s="49">
        <v>8</v>
      </c>
      <c r="AA118" s="107" t="s">
        <v>54</v>
      </c>
    </row>
    <row r="119" spans="1:25" ht="18" customHeight="1">
      <c r="A119" s="79" t="s">
        <v>40</v>
      </c>
      <c r="B119" s="5"/>
      <c r="C119" s="5"/>
      <c r="D119" s="5"/>
      <c r="E119" s="5"/>
      <c r="F119" s="5"/>
      <c r="G119" s="4"/>
      <c r="H119" s="4"/>
      <c r="I119" s="4"/>
      <c r="J119" s="4"/>
      <c r="K119" s="55"/>
      <c r="L119" s="4"/>
      <c r="M119" s="4"/>
      <c r="N119" s="4"/>
      <c r="O119" s="4"/>
      <c r="P119" s="4"/>
      <c r="Q119" s="4"/>
      <c r="R119" s="4"/>
      <c r="T119" s="2"/>
      <c r="U119" s="131"/>
      <c r="V119" s="26"/>
      <c r="W119" s="136"/>
      <c r="X119" s="26"/>
      <c r="Y119" s="3"/>
    </row>
    <row r="120" spans="1:24" ht="18" customHeight="1">
      <c r="A120" s="80" t="s">
        <v>41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57"/>
      <c r="L120" s="10"/>
      <c r="M120" s="10"/>
      <c r="N120" s="10"/>
      <c r="O120" s="10"/>
      <c r="P120" s="10"/>
      <c r="Q120" s="10"/>
      <c r="R120" s="10"/>
      <c r="T120" s="1"/>
      <c r="U120" s="124"/>
      <c r="V120" s="1"/>
      <c r="W120" s="124"/>
      <c r="X120" s="1"/>
    </row>
    <row r="121" spans="1:6" ht="18" customHeight="1">
      <c r="A121" s="80" t="s">
        <v>50</v>
      </c>
      <c r="B121" s="1"/>
      <c r="C121" s="1"/>
      <c r="D121" s="1"/>
      <c r="E121" s="1"/>
      <c r="F121" s="1"/>
    </row>
    <row r="122" spans="1:24" ht="18" customHeight="1">
      <c r="A122" s="81"/>
      <c r="B122" s="1"/>
      <c r="C122" s="1"/>
      <c r="D122" s="1"/>
      <c r="E122" s="1"/>
      <c r="F122" s="1"/>
      <c r="T122" s="1"/>
      <c r="U122" s="124"/>
      <c r="V122" s="1"/>
      <c r="W122" s="124"/>
      <c r="X122" s="1"/>
    </row>
    <row r="123" spans="1:24" ht="18" customHeight="1">
      <c r="A123" s="81"/>
      <c r="B123" s="1"/>
      <c r="C123" s="1"/>
      <c r="D123" s="1"/>
      <c r="E123" s="1"/>
      <c r="F123" s="1"/>
      <c r="T123" s="14"/>
      <c r="U123" s="124"/>
      <c r="V123" s="1"/>
      <c r="W123" s="124"/>
      <c r="X123" s="1"/>
    </row>
    <row r="125" spans="2:3" ht="18" customHeight="1">
      <c r="B125" s="18"/>
      <c r="C125" s="19"/>
    </row>
    <row r="126" spans="2:3" ht="18" customHeight="1">
      <c r="B126" s="18"/>
      <c r="C126" s="19"/>
    </row>
    <row r="127" spans="2:3" ht="18" customHeight="1">
      <c r="B127" s="18"/>
      <c r="C127" s="19"/>
    </row>
    <row r="128" spans="2:3" ht="18" customHeight="1">
      <c r="B128" s="18"/>
      <c r="C128" s="19"/>
    </row>
    <row r="129" spans="2:3" ht="18" customHeight="1">
      <c r="B129" s="18"/>
      <c r="C129" s="19"/>
    </row>
    <row r="130" spans="2:3" ht="18" customHeight="1">
      <c r="B130" s="18"/>
      <c r="C130" s="19"/>
    </row>
    <row r="131" spans="2:3" ht="18" customHeight="1">
      <c r="B131" s="18"/>
      <c r="C131" s="19"/>
    </row>
    <row r="132" spans="2:23" ht="18" customHeight="1">
      <c r="B132" s="18"/>
      <c r="C132" s="20"/>
      <c r="G132" s="18"/>
      <c r="H132" s="18"/>
      <c r="I132" s="18"/>
      <c r="J132" s="103"/>
      <c r="K132" s="59"/>
      <c r="L132" s="18"/>
      <c r="M132" s="18"/>
      <c r="N132" s="18"/>
      <c r="O132" s="103"/>
      <c r="P132" s="18"/>
      <c r="Q132" s="18"/>
      <c r="R132" s="18"/>
      <c r="T132" s="18"/>
      <c r="U132" s="134"/>
      <c r="V132" s="18"/>
      <c r="W132" s="134"/>
    </row>
    <row r="133" spans="2:3" ht="18" customHeight="1">
      <c r="B133" s="18"/>
      <c r="C133" s="20"/>
    </row>
    <row r="134" spans="2:3" ht="18" customHeight="1">
      <c r="B134" s="18"/>
      <c r="C134" s="20"/>
    </row>
  </sheetData>
  <sheetProtection/>
  <mergeCells count="6">
    <mergeCell ref="X18:Z18"/>
    <mergeCell ref="B18:S18"/>
    <mergeCell ref="B19:S19"/>
    <mergeCell ref="A5:A6"/>
    <mergeCell ref="T18:U18"/>
    <mergeCell ref="V18:W18"/>
  </mergeCells>
  <printOptions/>
  <pageMargins left="0.2" right="0.2" top="0.2" bottom="0.2" header="0.5" footer="0.5"/>
  <pageSetup fitToWidth="2" horizontalDpi="1200" verticalDpi="1200" orientation="landscape" paperSize="3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Weltzen</dc:creator>
  <cp:keywords/>
  <dc:description/>
  <cp:lastModifiedBy>Comer_l</cp:lastModifiedBy>
  <cp:lastPrinted>2011-09-14T15:04:44Z</cp:lastPrinted>
  <dcterms:created xsi:type="dcterms:W3CDTF">2001-11-01T15:50:29Z</dcterms:created>
  <dcterms:modified xsi:type="dcterms:W3CDTF">2011-09-21T20:04:39Z</dcterms:modified>
  <cp:category/>
  <cp:version/>
  <cp:contentType/>
  <cp:contentStatus/>
</cp:coreProperties>
</file>